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at_sugimoto\Desktop\work\20231228_名古屋市_就労支援_外出加算修正\20240312\"/>
    </mc:Choice>
  </mc:AlternateContent>
  <xr:revisionPtr revIDLastSave="0" documentId="13_ncr:1_{236F0AB6-A436-403C-9837-19F883F1C93D}" xr6:coauthVersionLast="47" xr6:coauthVersionMax="47" xr10:uidLastSave="{00000000-0000-0000-0000-000000000000}"/>
  <bookViews>
    <workbookView xWindow="-120" yWindow="-120" windowWidth="20730" windowHeight="11160" xr2:uid="{00000000-000D-0000-FFFF-FFFF00000000}"/>
  </bookViews>
  <sheets>
    <sheet name="基本情報" sheetId="32" r:id="rId1"/>
    <sheet name="受給者一覧" sheetId="3" r:id="rId2"/>
    <sheet name="請求書" sheetId="1" r:id="rId3"/>
    <sheet name="雛型" sheetId="94" r:id="rId4"/>
    <sheet name="開始シート" sheetId="47" r:id="rId5"/>
    <sheet name="（受給者番号）" sheetId="92" r:id="rId6"/>
    <sheet name="終了シート" sheetId="48" r:id="rId7"/>
    <sheet name="基本設定" sheetId="6" state="hidden" r:id="rId8"/>
    <sheet name="単価設定" sheetId="7" state="hidden" r:id="rId9"/>
  </sheets>
  <definedNames>
    <definedName name="_xlnm.Print_Area" localSheetId="5">'（受給者番号）'!$A$1:$AW$147,'（受給者番号）'!$DC$1:$FG$147,'（受給者番号）'!$FK$1:$KG$49,'（受給者番号）'!$KI$1:$MK$49</definedName>
    <definedName name="_xlnm.Print_Area" localSheetId="4">開始シート!#REF!,開始シート!#REF!,開始シート!#REF!,開始シート!#REF!,開始シート!#REF!</definedName>
    <definedName name="_xlnm.Print_Area" localSheetId="0">基本情報!$A$1:$M$18</definedName>
    <definedName name="_xlnm.Print_Area" localSheetId="1">受給者一覧!$A$1:$Z$502</definedName>
    <definedName name="_xlnm.Print_Area" localSheetId="6">終了シート!#REF!,終了シート!#REF!,終了シート!#REF!,終了シート!#REF!,終了シート!#REF!</definedName>
    <definedName name="_xlnm.Print_Area" localSheetId="3">雛型!$A$1:$AW$147,雛型!$DC$1:$FG$147,雛型!$FK$1:$KG$49,雛型!$KI$1:$MK$49</definedName>
    <definedName name="_xlnm.Print_Area" localSheetId="2">請求書!$A$1:$BG$25</definedName>
    <definedName name="_xlnm.Print_Titles" localSheetId="1">受給者一覧!$1:$2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47" i="94" l="1"/>
  <c r="AB145" i="94"/>
  <c r="CW144" i="94"/>
  <c r="CS144" i="94"/>
  <c r="CR144" i="94"/>
  <c r="CQ144" i="94"/>
  <c r="CP144" i="94"/>
  <c r="W144" i="94"/>
  <c r="BS143" i="94"/>
  <c r="BR143" i="94"/>
  <c r="BQ143" i="94"/>
  <c r="BP143" i="94"/>
  <c r="CE143" i="94" s="1"/>
  <c r="BB143" i="94"/>
  <c r="BA143" i="94"/>
  <c r="AZ143" i="94"/>
  <c r="AY143" i="94"/>
  <c r="BO143" i="94" s="1"/>
  <c r="AL143" i="94"/>
  <c r="AI143" i="94"/>
  <c r="AF143" i="94"/>
  <c r="Q143" i="94"/>
  <c r="O143" i="94"/>
  <c r="E143" i="94"/>
  <c r="CF142" i="94"/>
  <c r="BS142" i="94"/>
  <c r="BR142" i="94"/>
  <c r="BQ142" i="94"/>
  <c r="BP142" i="94"/>
  <c r="CE142" i="94" s="1"/>
  <c r="BB142" i="94"/>
  <c r="BA142" i="94"/>
  <c r="AZ142" i="94"/>
  <c r="AY142" i="94"/>
  <c r="BO142" i="94" s="1"/>
  <c r="AL142" i="94"/>
  <c r="AI142" i="94"/>
  <c r="AF142" i="94"/>
  <c r="Q142" i="94"/>
  <c r="O142" i="94"/>
  <c r="E142" i="94"/>
  <c r="CF141" i="94"/>
  <c r="CE141" i="94"/>
  <c r="BS141" i="94"/>
  <c r="BR141" i="94"/>
  <c r="BQ141" i="94"/>
  <c r="BP141" i="94"/>
  <c r="BO141" i="94"/>
  <c r="BB141" i="94"/>
  <c r="BA141" i="94"/>
  <c r="AZ141" i="94"/>
  <c r="AY141" i="94"/>
  <c r="BN141" i="94" s="1"/>
  <c r="W141" i="94" s="1"/>
  <c r="AL141" i="94"/>
  <c r="AI141" i="94"/>
  <c r="AF141" i="94"/>
  <c r="Q141" i="94"/>
  <c r="O141" i="94"/>
  <c r="E141" i="94"/>
  <c r="CF140" i="94"/>
  <c r="CE140" i="94"/>
  <c r="BS140" i="94"/>
  <c r="BR140" i="94"/>
  <c r="BQ140" i="94"/>
  <c r="BP140" i="94"/>
  <c r="BO140" i="94"/>
  <c r="BB140" i="94"/>
  <c r="BA140" i="94"/>
  <c r="AZ140" i="94"/>
  <c r="AY140" i="94"/>
  <c r="BN140" i="94" s="1"/>
  <c r="W140" i="94" s="1"/>
  <c r="AL140" i="94"/>
  <c r="AI140" i="94"/>
  <c r="AF140" i="94"/>
  <c r="Q140" i="94"/>
  <c r="O140" i="94"/>
  <c r="E140" i="94"/>
  <c r="CF139" i="94"/>
  <c r="BS139" i="94"/>
  <c r="BR139" i="94"/>
  <c r="BQ139" i="94"/>
  <c r="BP139" i="94"/>
  <c r="CE139" i="94" s="1"/>
  <c r="BB139" i="94"/>
  <c r="BA139" i="94"/>
  <c r="AZ139" i="94"/>
  <c r="AY139" i="94"/>
  <c r="BO139" i="94" s="1"/>
  <c r="AL139" i="94"/>
  <c r="AI139" i="94"/>
  <c r="AF139" i="94"/>
  <c r="Q139" i="94"/>
  <c r="O139" i="94"/>
  <c r="E139" i="94"/>
  <c r="BS138" i="94"/>
  <c r="BR138" i="94"/>
  <c r="BQ138" i="94"/>
  <c r="BP138" i="94"/>
  <c r="CF138" i="94" s="1"/>
  <c r="BO138" i="94"/>
  <c r="BB138" i="94"/>
  <c r="BA138" i="94"/>
  <c r="AZ138" i="94"/>
  <c r="AY138" i="94"/>
  <c r="BN138" i="94" s="1"/>
  <c r="AL138" i="94"/>
  <c r="AI138" i="94"/>
  <c r="AF138" i="94"/>
  <c r="Q138" i="94"/>
  <c r="O138" i="94"/>
  <c r="E138" i="94"/>
  <c r="BS137" i="94"/>
  <c r="BR137" i="94"/>
  <c r="BQ137" i="94"/>
  <c r="BP137" i="94"/>
  <c r="CE137" i="94" s="1"/>
  <c r="BO137" i="94"/>
  <c r="BB137" i="94"/>
  <c r="BA137" i="94"/>
  <c r="AZ137" i="94"/>
  <c r="AY137" i="94"/>
  <c r="BN137" i="94" s="1"/>
  <c r="W137" i="94" s="1"/>
  <c r="AL137" i="94"/>
  <c r="AI137" i="94"/>
  <c r="AF137" i="94"/>
  <c r="Q137" i="94"/>
  <c r="O137" i="94"/>
  <c r="E137" i="94"/>
  <c r="BS136" i="94"/>
  <c r="BR136" i="94"/>
  <c r="BQ136" i="94"/>
  <c r="BP136" i="94"/>
  <c r="BO136" i="94"/>
  <c r="BB136" i="94"/>
  <c r="BA136" i="94"/>
  <c r="AZ136" i="94"/>
  <c r="AY136" i="94"/>
  <c r="BN136" i="94" s="1"/>
  <c r="AL136" i="94"/>
  <c r="AI136" i="94"/>
  <c r="AF136" i="94"/>
  <c r="Q136" i="94"/>
  <c r="O136" i="94"/>
  <c r="E136" i="94"/>
  <c r="CF135" i="94"/>
  <c r="BS135" i="94"/>
  <c r="BR135" i="94"/>
  <c r="BQ135" i="94"/>
  <c r="BP135" i="94"/>
  <c r="CE135" i="94" s="1"/>
  <c r="BO135" i="94"/>
  <c r="BB135" i="94"/>
  <c r="BA135" i="94"/>
  <c r="AZ135" i="94"/>
  <c r="AY135" i="94"/>
  <c r="BN135" i="94" s="1"/>
  <c r="AL135" i="94"/>
  <c r="AI135" i="94"/>
  <c r="AF135" i="94"/>
  <c r="Q135" i="94"/>
  <c r="O135" i="94"/>
  <c r="E135" i="94"/>
  <c r="BS134" i="94"/>
  <c r="BR134" i="94"/>
  <c r="BQ134" i="94"/>
  <c r="BP134" i="94"/>
  <c r="BB134" i="94"/>
  <c r="BA134" i="94"/>
  <c r="AZ134" i="94"/>
  <c r="AY134" i="94"/>
  <c r="AL134" i="94"/>
  <c r="AI134" i="94"/>
  <c r="AF134" i="94"/>
  <c r="Q134" i="94"/>
  <c r="O134" i="94"/>
  <c r="E134" i="94"/>
  <c r="CE133" i="94"/>
  <c r="BS133" i="94"/>
  <c r="BR133" i="94"/>
  <c r="BQ133" i="94"/>
  <c r="BP133" i="94"/>
  <c r="CF133" i="94" s="1"/>
  <c r="BO133" i="94"/>
  <c r="BN133" i="94"/>
  <c r="BB133" i="94"/>
  <c r="BA133" i="94"/>
  <c r="AZ133" i="94"/>
  <c r="AY133" i="94"/>
  <c r="AL133" i="94"/>
  <c r="AI133" i="94"/>
  <c r="AF133" i="94"/>
  <c r="Q133" i="94"/>
  <c r="O133" i="94"/>
  <c r="E133" i="94"/>
  <c r="CF132" i="94"/>
  <c r="BS132" i="94"/>
  <c r="BR132" i="94"/>
  <c r="BQ132" i="94"/>
  <c r="BP132" i="94"/>
  <c r="CE132" i="94" s="1"/>
  <c r="BO132" i="94"/>
  <c r="BB132" i="94"/>
  <c r="BA132" i="94"/>
  <c r="AZ132" i="94"/>
  <c r="AY132" i="94"/>
  <c r="BN132" i="94" s="1"/>
  <c r="AL132" i="94"/>
  <c r="AI132" i="94"/>
  <c r="AF132" i="94"/>
  <c r="W132" i="94"/>
  <c r="Q132" i="94"/>
  <c r="O132" i="94"/>
  <c r="E132" i="94"/>
  <c r="CF131" i="94"/>
  <c r="BS131" i="94"/>
  <c r="BR131" i="94"/>
  <c r="BQ131" i="94"/>
  <c r="BP131" i="94"/>
  <c r="CE131" i="94" s="1"/>
  <c r="BN131" i="94"/>
  <c r="W131" i="94" s="1"/>
  <c r="BB131" i="94"/>
  <c r="BA131" i="94"/>
  <c r="AZ131" i="94"/>
  <c r="AY131" i="94"/>
  <c r="BO131" i="94" s="1"/>
  <c r="AL131" i="94"/>
  <c r="AI131" i="94"/>
  <c r="AF131" i="94"/>
  <c r="Q131" i="94"/>
  <c r="O131" i="94"/>
  <c r="E131" i="94"/>
  <c r="CF130" i="94"/>
  <c r="BS130" i="94"/>
  <c r="BR130" i="94"/>
  <c r="BQ130" i="94"/>
  <c r="BP130" i="94"/>
  <c r="CE130" i="94" s="1"/>
  <c r="BB130" i="94"/>
  <c r="BA130" i="94"/>
  <c r="AZ130" i="94"/>
  <c r="AY130" i="94"/>
  <c r="AL130" i="94"/>
  <c r="AI130" i="94"/>
  <c r="AF130" i="94"/>
  <c r="Q130" i="94"/>
  <c r="O130" i="94"/>
  <c r="E130" i="94"/>
  <c r="CE129" i="94"/>
  <c r="BS129" i="94"/>
  <c r="BR129" i="94"/>
  <c r="BQ129" i="94"/>
  <c r="BP129" i="94"/>
  <c r="CF129" i="94" s="1"/>
  <c r="BO129" i="94"/>
  <c r="BB129" i="94"/>
  <c r="BA129" i="94"/>
  <c r="AZ129" i="94"/>
  <c r="AY129" i="94"/>
  <c r="BN129" i="94" s="1"/>
  <c r="AL129" i="94"/>
  <c r="AI129" i="94"/>
  <c r="AF129" i="94"/>
  <c r="Q129" i="94"/>
  <c r="O129" i="94"/>
  <c r="E129" i="94"/>
  <c r="BS128" i="94"/>
  <c r="BR128" i="94"/>
  <c r="BQ128" i="94"/>
  <c r="BP128" i="94"/>
  <c r="CF128" i="94" s="1"/>
  <c r="BB128" i="94"/>
  <c r="BA128" i="94"/>
  <c r="AZ128" i="94"/>
  <c r="AY128" i="94"/>
  <c r="BN128" i="94" s="1"/>
  <c r="AL128" i="94"/>
  <c r="AI128" i="94"/>
  <c r="AF128" i="94"/>
  <c r="Q128" i="94"/>
  <c r="O128" i="94"/>
  <c r="E128" i="94"/>
  <c r="CE127" i="94"/>
  <c r="W127" i="94" s="1"/>
  <c r="BS127" i="94"/>
  <c r="BR127" i="94"/>
  <c r="BQ127" i="94"/>
  <c r="BP127" i="94"/>
  <c r="CF127" i="94" s="1"/>
  <c r="BO127" i="94"/>
  <c r="BB127" i="94"/>
  <c r="BA127" i="94"/>
  <c r="AZ127" i="94"/>
  <c r="AY127" i="94"/>
  <c r="BN127" i="94" s="1"/>
  <c r="AL127" i="94"/>
  <c r="AI127" i="94"/>
  <c r="AF127" i="94"/>
  <c r="Q127" i="94"/>
  <c r="O127" i="94"/>
  <c r="E127" i="94"/>
  <c r="CE126" i="94"/>
  <c r="BS126" i="94"/>
  <c r="BR126" i="94"/>
  <c r="BQ126" i="94"/>
  <c r="BP126" i="94"/>
  <c r="CF126" i="94" s="1"/>
  <c r="BO126" i="94"/>
  <c r="BN126" i="94"/>
  <c r="BB126" i="94"/>
  <c r="BA126" i="94"/>
  <c r="AZ126" i="94"/>
  <c r="AY126" i="94"/>
  <c r="AL126" i="94"/>
  <c r="AI126" i="94"/>
  <c r="AF126" i="94"/>
  <c r="W126" i="94"/>
  <c r="Q126" i="94"/>
  <c r="O126" i="94"/>
  <c r="E126" i="94"/>
  <c r="CF125" i="94"/>
  <c r="BS125" i="94"/>
  <c r="BR125" i="94"/>
  <c r="BQ125" i="94"/>
  <c r="BP125" i="94"/>
  <c r="CE125" i="94" s="1"/>
  <c r="BB125" i="94"/>
  <c r="BA125" i="94"/>
  <c r="AZ125" i="94"/>
  <c r="AY125" i="94"/>
  <c r="BO125" i="94" s="1"/>
  <c r="AL125" i="94"/>
  <c r="AI125" i="94"/>
  <c r="AF125" i="94"/>
  <c r="Q125" i="94"/>
  <c r="O125" i="94"/>
  <c r="E125" i="94"/>
  <c r="CF124" i="94"/>
  <c r="CE124" i="94"/>
  <c r="BS124" i="94"/>
  <c r="BR124" i="94"/>
  <c r="BQ124" i="94"/>
  <c r="BP124" i="94"/>
  <c r="BO124" i="94"/>
  <c r="BB124" i="94"/>
  <c r="BA124" i="94"/>
  <c r="AZ124" i="94"/>
  <c r="AY124" i="94"/>
  <c r="BN124" i="94" s="1"/>
  <c r="W124" i="94" s="1"/>
  <c r="AL124" i="94"/>
  <c r="AI124" i="94"/>
  <c r="AF124" i="94"/>
  <c r="Q124" i="94"/>
  <c r="O124" i="94"/>
  <c r="E124" i="94"/>
  <c r="BS123" i="94"/>
  <c r="BR123" i="94"/>
  <c r="BQ123" i="94"/>
  <c r="BP123" i="94"/>
  <c r="CF123" i="94" s="1"/>
  <c r="BO123" i="94"/>
  <c r="BN123" i="94"/>
  <c r="BB123" i="94"/>
  <c r="BA123" i="94"/>
  <c r="AZ123" i="94"/>
  <c r="AY123" i="94"/>
  <c r="AL123" i="94"/>
  <c r="AI123" i="94"/>
  <c r="AF123" i="94"/>
  <c r="Q123" i="94"/>
  <c r="O123" i="94"/>
  <c r="E123" i="94"/>
  <c r="CF122" i="94"/>
  <c r="BS122" i="94"/>
  <c r="BR122" i="94"/>
  <c r="BQ122" i="94"/>
  <c r="BP122" i="94"/>
  <c r="CE122" i="94" s="1"/>
  <c r="BO122" i="94"/>
  <c r="BN122" i="94"/>
  <c r="BB122" i="94"/>
  <c r="BA122" i="94"/>
  <c r="AZ122" i="94"/>
  <c r="AY122" i="94"/>
  <c r="AL122" i="94"/>
  <c r="AI122" i="94"/>
  <c r="AF122" i="94"/>
  <c r="W122" i="94"/>
  <c r="Q122" i="94"/>
  <c r="O122" i="94"/>
  <c r="E122" i="94"/>
  <c r="BS121" i="94"/>
  <c r="BR121" i="94"/>
  <c r="BQ121" i="94"/>
  <c r="BP121" i="94"/>
  <c r="BN121" i="94"/>
  <c r="BB121" i="94"/>
  <c r="BA121" i="94"/>
  <c r="AZ121" i="94"/>
  <c r="AY121" i="94"/>
  <c r="BO121" i="94" s="1"/>
  <c r="AL121" i="94"/>
  <c r="AI121" i="94"/>
  <c r="AF121" i="94"/>
  <c r="Q121" i="94"/>
  <c r="O121" i="94"/>
  <c r="E121" i="94"/>
  <c r="CF120" i="94"/>
  <c r="CE120" i="94"/>
  <c r="BS120" i="94"/>
  <c r="BR120" i="94"/>
  <c r="BQ120" i="94"/>
  <c r="BP120" i="94"/>
  <c r="BO120" i="94"/>
  <c r="BN120" i="94"/>
  <c r="BB120" i="94"/>
  <c r="BA120" i="94"/>
  <c r="AZ120" i="94"/>
  <c r="AY120" i="94"/>
  <c r="AL120" i="94"/>
  <c r="AI120" i="94"/>
  <c r="AF120" i="94"/>
  <c r="Q120" i="94"/>
  <c r="O120" i="94"/>
  <c r="E120" i="94"/>
  <c r="BS119" i="94"/>
  <c r="BR119" i="94"/>
  <c r="BQ119" i="94"/>
  <c r="BP119" i="94"/>
  <c r="BB119" i="94"/>
  <c r="BA119" i="94"/>
  <c r="AZ119" i="94"/>
  <c r="AY119" i="94"/>
  <c r="AL119" i="94"/>
  <c r="AI119" i="94"/>
  <c r="AF119" i="94"/>
  <c r="Q119" i="94"/>
  <c r="O119" i="94"/>
  <c r="E119" i="94"/>
  <c r="CE118" i="94"/>
  <c r="BS118" i="94"/>
  <c r="BR118" i="94"/>
  <c r="BQ118" i="94"/>
  <c r="BP118" i="94"/>
  <c r="CF118" i="94" s="1"/>
  <c r="BO118" i="94"/>
  <c r="BN118" i="94"/>
  <c r="BB118" i="94"/>
  <c r="BA118" i="94"/>
  <c r="AZ118" i="94"/>
  <c r="AY118" i="94"/>
  <c r="AL118" i="94"/>
  <c r="AI118" i="94"/>
  <c r="AF118" i="94"/>
  <c r="W118" i="94"/>
  <c r="Q118" i="94"/>
  <c r="O118" i="94"/>
  <c r="E118" i="94"/>
  <c r="CE117" i="94"/>
  <c r="BS117" i="94"/>
  <c r="BR117" i="94"/>
  <c r="BQ117" i="94"/>
  <c r="BP117" i="94"/>
  <c r="CF117" i="94" s="1"/>
  <c r="BB117" i="94"/>
  <c r="BA117" i="94"/>
  <c r="AZ117" i="94"/>
  <c r="AY117" i="94"/>
  <c r="BO117" i="94" s="1"/>
  <c r="AL117" i="94"/>
  <c r="AI117" i="94"/>
  <c r="AF117" i="94"/>
  <c r="Q117" i="94"/>
  <c r="O117" i="94"/>
  <c r="E117" i="94"/>
  <c r="BS116" i="94"/>
  <c r="BR116" i="94"/>
  <c r="BQ116" i="94"/>
  <c r="BP116" i="94"/>
  <c r="BO116" i="94"/>
  <c r="BN116" i="94"/>
  <c r="BB116" i="94"/>
  <c r="BA116" i="94"/>
  <c r="AZ116" i="94"/>
  <c r="AY116" i="94"/>
  <c r="AL116" i="94"/>
  <c r="AI116" i="94"/>
  <c r="AF116" i="94"/>
  <c r="Q116" i="94"/>
  <c r="O116" i="94"/>
  <c r="E116" i="94"/>
  <c r="BS115" i="94"/>
  <c r="BR115" i="94"/>
  <c r="BQ115" i="94"/>
  <c r="BP115" i="94"/>
  <c r="BB115" i="94"/>
  <c r="BA115" i="94"/>
  <c r="AZ115" i="94"/>
  <c r="AY115" i="94"/>
  <c r="BO115" i="94" s="1"/>
  <c r="AL115" i="94"/>
  <c r="AI115" i="94"/>
  <c r="AF115" i="94"/>
  <c r="Q115" i="94"/>
  <c r="O115" i="94"/>
  <c r="E115" i="94"/>
  <c r="CF114" i="94"/>
  <c r="CE114" i="94"/>
  <c r="BS114" i="94"/>
  <c r="BR114" i="94"/>
  <c r="BQ114" i="94"/>
  <c r="BP114" i="94"/>
  <c r="BO114" i="94"/>
  <c r="BN114" i="94"/>
  <c r="W114" i="94" s="1"/>
  <c r="BB114" i="94"/>
  <c r="BA114" i="94"/>
  <c r="AZ114" i="94"/>
  <c r="AY114" i="94"/>
  <c r="AL114" i="94"/>
  <c r="AI114" i="94"/>
  <c r="AF114" i="94"/>
  <c r="Q114" i="94"/>
  <c r="O114" i="94"/>
  <c r="E114" i="94"/>
  <c r="CF113" i="94"/>
  <c r="CE113" i="94"/>
  <c r="BS113" i="94"/>
  <c r="BR113" i="94"/>
  <c r="BQ113" i="94"/>
  <c r="BP113" i="94"/>
  <c r="BB113" i="94"/>
  <c r="BA113" i="94"/>
  <c r="AZ113" i="94"/>
  <c r="AY113" i="94"/>
  <c r="BN113" i="94" s="1"/>
  <c r="W113" i="94" s="1"/>
  <c r="AL113" i="94"/>
  <c r="AI113" i="94"/>
  <c r="AF113" i="94"/>
  <c r="Q113" i="94"/>
  <c r="O113" i="94"/>
  <c r="E113" i="94"/>
  <c r="CW112" i="94"/>
  <c r="CV112" i="94"/>
  <c r="CR112" i="94"/>
  <c r="CS112" i="94" s="1"/>
  <c r="CP112" i="94"/>
  <c r="CQ112" i="94" s="1"/>
  <c r="CN112" i="94"/>
  <c r="CO112" i="94" s="1"/>
  <c r="CK112" i="94"/>
  <c r="CW111" i="94"/>
  <c r="CV111" i="94"/>
  <c r="CR111" i="94"/>
  <c r="CS111" i="94" s="1"/>
  <c r="CP111" i="94"/>
  <c r="CQ111" i="94" s="1"/>
  <c r="CO111" i="94"/>
  <c r="CN111" i="94"/>
  <c r="CK111" i="94"/>
  <c r="CW110" i="94"/>
  <c r="CV110" i="94"/>
  <c r="CS110" i="94"/>
  <c r="CR110" i="94"/>
  <c r="CQ110" i="94"/>
  <c r="CP110" i="94"/>
  <c r="CN110" i="94"/>
  <c r="CO110" i="94" s="1"/>
  <c r="CK110" i="94"/>
  <c r="CW109" i="94"/>
  <c r="CV109" i="94"/>
  <c r="CR109" i="94"/>
  <c r="CS109" i="94" s="1"/>
  <c r="CP109" i="94"/>
  <c r="CQ109" i="94" s="1"/>
  <c r="CN109" i="94"/>
  <c r="CO109" i="94" s="1"/>
  <c r="CK109" i="94"/>
  <c r="CW108" i="94"/>
  <c r="CV108" i="94"/>
  <c r="CS108" i="94"/>
  <c r="CR108" i="94"/>
  <c r="CQ108" i="94"/>
  <c r="CP108" i="94"/>
  <c r="CN108" i="94"/>
  <c r="CO108" i="94" s="1"/>
  <c r="CK108" i="94"/>
  <c r="CW107" i="94"/>
  <c r="CV107" i="94"/>
  <c r="CS107" i="94"/>
  <c r="CR107" i="94"/>
  <c r="CP107" i="94"/>
  <c r="CQ107" i="94" s="1"/>
  <c r="CN107" i="94"/>
  <c r="CO107" i="94" s="1"/>
  <c r="CK107" i="94"/>
  <c r="FE106" i="94"/>
  <c r="FC106" i="94"/>
  <c r="CW106" i="94"/>
  <c r="CV106" i="94"/>
  <c r="CR106" i="94"/>
  <c r="CS106" i="94" s="1"/>
  <c r="CQ106" i="94"/>
  <c r="CP106" i="94"/>
  <c r="CO106" i="94"/>
  <c r="CN106" i="94"/>
  <c r="CK106" i="94"/>
  <c r="CW105" i="94"/>
  <c r="CV105" i="94"/>
  <c r="CR105" i="94"/>
  <c r="CS105" i="94" s="1"/>
  <c r="CP105" i="94"/>
  <c r="CQ105" i="94" s="1"/>
  <c r="CO105" i="94"/>
  <c r="CN105" i="94"/>
  <c r="CK105" i="94"/>
  <c r="EZ104" i="94"/>
  <c r="EW104" i="94"/>
  <c r="EQ104" i="94"/>
  <c r="EN104" i="94"/>
  <c r="EJ104" i="94"/>
  <c r="CW104" i="94"/>
  <c r="CV104" i="94"/>
  <c r="CR104" i="94"/>
  <c r="CS104" i="94" s="1"/>
  <c r="CP104" i="94"/>
  <c r="CQ104" i="94" s="1"/>
  <c r="CO104" i="94"/>
  <c r="CN104" i="94"/>
  <c r="CK104" i="94"/>
  <c r="AM104" i="94"/>
  <c r="EM107" i="94" s="1"/>
  <c r="CW103" i="94"/>
  <c r="CV103" i="94"/>
  <c r="CR103" i="94"/>
  <c r="CS103" i="94" s="1"/>
  <c r="CQ103" i="94"/>
  <c r="CP103" i="94"/>
  <c r="CN103" i="94"/>
  <c r="CO103" i="94" s="1"/>
  <c r="CK103" i="94"/>
  <c r="CW102" i="94"/>
  <c r="CV102" i="94"/>
  <c r="CR102" i="94"/>
  <c r="CS102" i="94" s="1"/>
  <c r="CQ102" i="94"/>
  <c r="CP102" i="94"/>
  <c r="CN102" i="94"/>
  <c r="CO102" i="94" s="1"/>
  <c r="CK102" i="94"/>
  <c r="AV102" i="94"/>
  <c r="AU102" i="94"/>
  <c r="AT102" i="94"/>
  <c r="FA106" i="94" s="1"/>
  <c r="AS102" i="94"/>
  <c r="EY106" i="94" s="1"/>
  <c r="AR102" i="94"/>
  <c r="EW106" i="94" s="1"/>
  <c r="AQ102" i="94"/>
  <c r="EU106" i="94" s="1"/>
  <c r="AP102" i="94"/>
  <c r="ES106" i="94" s="1"/>
  <c r="AO102" i="94"/>
  <c r="EQ106" i="94" s="1"/>
  <c r="AN102" i="94"/>
  <c r="EO106" i="94" s="1"/>
  <c r="AM102" i="94"/>
  <c r="EM106" i="94" s="1"/>
  <c r="N102" i="94"/>
  <c r="CW101" i="94"/>
  <c r="CV101" i="94"/>
  <c r="CR101" i="94"/>
  <c r="CS101" i="94" s="1"/>
  <c r="CP101" i="94"/>
  <c r="CQ101" i="94" s="1"/>
  <c r="CO101" i="94"/>
  <c r="CN101" i="94"/>
  <c r="CK101" i="94"/>
  <c r="B101" i="94"/>
  <c r="CW100" i="94"/>
  <c r="CV100" i="94"/>
  <c r="CR100" i="94"/>
  <c r="CS100" i="94" s="1"/>
  <c r="CP100" i="94"/>
  <c r="CQ100" i="94" s="1"/>
  <c r="CN100" i="94"/>
  <c r="CO100" i="94" s="1"/>
  <c r="CK100" i="94"/>
  <c r="CW99" i="94"/>
  <c r="CV99" i="94"/>
  <c r="CR99" i="94"/>
  <c r="CS99" i="94" s="1"/>
  <c r="CP99" i="94"/>
  <c r="CQ99" i="94" s="1"/>
  <c r="CN99" i="94"/>
  <c r="CO99" i="94" s="1"/>
  <c r="CK99" i="94"/>
  <c r="CW98" i="94"/>
  <c r="CV98" i="94"/>
  <c r="CR98" i="94"/>
  <c r="CS98" i="94" s="1"/>
  <c r="CQ98" i="94"/>
  <c r="CP98" i="94"/>
  <c r="CO98" i="94"/>
  <c r="CN98" i="94"/>
  <c r="CK98" i="94"/>
  <c r="AI98" i="94"/>
  <c r="CW97" i="94"/>
  <c r="CV97" i="94"/>
  <c r="CS97" i="94"/>
  <c r="CR97" i="94"/>
  <c r="CP97" i="94"/>
  <c r="CQ97" i="94" s="1"/>
  <c r="CO97" i="94"/>
  <c r="CN97" i="94"/>
  <c r="CK97" i="94"/>
  <c r="CW96" i="94"/>
  <c r="CV96" i="94"/>
  <c r="CR96" i="94"/>
  <c r="CS96" i="94" s="1"/>
  <c r="CP96" i="94"/>
  <c r="CQ96" i="94" s="1"/>
  <c r="CO96" i="94"/>
  <c r="CN96" i="94"/>
  <c r="CK96" i="94"/>
  <c r="AB96" i="94"/>
  <c r="CW95" i="94"/>
  <c r="CV95" i="94"/>
  <c r="CS95" i="94"/>
  <c r="CR95" i="94"/>
  <c r="CP95" i="94"/>
  <c r="CQ95" i="94" s="1"/>
  <c r="CN95" i="94"/>
  <c r="CO95" i="94" s="1"/>
  <c r="CK95" i="94"/>
  <c r="W95" i="94"/>
  <c r="BS94" i="94"/>
  <c r="BR94" i="94"/>
  <c r="BQ94" i="94"/>
  <c r="BP94" i="94"/>
  <c r="BB94" i="94"/>
  <c r="BA94" i="94"/>
  <c r="AZ94" i="94"/>
  <c r="AY94" i="94"/>
  <c r="AL94" i="94"/>
  <c r="AI94" i="94"/>
  <c r="AF94" i="94"/>
  <c r="Q94" i="94"/>
  <c r="O94" i="94"/>
  <c r="E94" i="94"/>
  <c r="CF93" i="94"/>
  <c r="BS93" i="94"/>
  <c r="BR93" i="94"/>
  <c r="BQ93" i="94"/>
  <c r="BP93" i="94"/>
  <c r="CE93" i="94" s="1"/>
  <c r="BO93" i="94"/>
  <c r="BN93" i="94"/>
  <c r="BB93" i="94"/>
  <c r="BA93" i="94"/>
  <c r="AZ93" i="94"/>
  <c r="AY93" i="94"/>
  <c r="AL93" i="94"/>
  <c r="AI93" i="94"/>
  <c r="AF93" i="94"/>
  <c r="Q93" i="94"/>
  <c r="O93" i="94"/>
  <c r="E93" i="94"/>
  <c r="BS92" i="94"/>
  <c r="BR92" i="94"/>
  <c r="BQ92" i="94"/>
  <c r="BP92" i="94"/>
  <c r="BB92" i="94"/>
  <c r="BA92" i="94"/>
  <c r="AZ92" i="94"/>
  <c r="AY92" i="94"/>
  <c r="AL92" i="94"/>
  <c r="AI92" i="94"/>
  <c r="AF92" i="94"/>
  <c r="Q92" i="94"/>
  <c r="O92" i="94"/>
  <c r="E92" i="94"/>
  <c r="CF91" i="94"/>
  <c r="CE91" i="94"/>
  <c r="BS91" i="94"/>
  <c r="BR91" i="94"/>
  <c r="BQ91" i="94"/>
  <c r="BP91" i="94"/>
  <c r="BO91" i="94"/>
  <c r="BN91" i="94"/>
  <c r="BB91" i="94"/>
  <c r="BA91" i="94"/>
  <c r="AZ91" i="94"/>
  <c r="AY91" i="94"/>
  <c r="AL91" i="94"/>
  <c r="AI91" i="94"/>
  <c r="AF91" i="94"/>
  <c r="Q91" i="94"/>
  <c r="O91" i="94"/>
  <c r="E91" i="94"/>
  <c r="CF90" i="94"/>
  <c r="CE90" i="94"/>
  <c r="BS90" i="94"/>
  <c r="BR90" i="94"/>
  <c r="BQ90" i="94"/>
  <c r="BP90" i="94"/>
  <c r="BB90" i="94"/>
  <c r="BA90" i="94"/>
  <c r="AZ90" i="94"/>
  <c r="AY90" i="94"/>
  <c r="BO90" i="94" s="1"/>
  <c r="AL90" i="94"/>
  <c r="AI90" i="94"/>
  <c r="AF90" i="94"/>
  <c r="Q90" i="94"/>
  <c r="O90" i="94"/>
  <c r="E90" i="94"/>
  <c r="BS89" i="94"/>
  <c r="BR89" i="94"/>
  <c r="BQ89" i="94"/>
  <c r="BP89" i="94"/>
  <c r="BO89" i="94"/>
  <c r="BN89" i="94"/>
  <c r="BB89" i="94"/>
  <c r="BA89" i="94"/>
  <c r="AZ89" i="94"/>
  <c r="AY89" i="94"/>
  <c r="AL89" i="94"/>
  <c r="AI89" i="94"/>
  <c r="AF89" i="94"/>
  <c r="Q89" i="94"/>
  <c r="O89" i="94"/>
  <c r="E89" i="94"/>
  <c r="CF88" i="94"/>
  <c r="CE88" i="94"/>
  <c r="BS88" i="94"/>
  <c r="BR88" i="94"/>
  <c r="BQ88" i="94"/>
  <c r="BP88" i="94"/>
  <c r="BB88" i="94"/>
  <c r="BA88" i="94"/>
  <c r="AZ88" i="94"/>
  <c r="AY88" i="94"/>
  <c r="BO88" i="94" s="1"/>
  <c r="AL88" i="94"/>
  <c r="AI88" i="94"/>
  <c r="AF88" i="94"/>
  <c r="Q88" i="94"/>
  <c r="O88" i="94"/>
  <c r="E88" i="94"/>
  <c r="CF87" i="94"/>
  <c r="BS87" i="94"/>
  <c r="BR87" i="94"/>
  <c r="BQ87" i="94"/>
  <c r="BP87" i="94"/>
  <c r="CE87" i="94" s="1"/>
  <c r="BO87" i="94"/>
  <c r="BB87" i="94"/>
  <c r="BA87" i="94"/>
  <c r="AZ87" i="94"/>
  <c r="AY87" i="94"/>
  <c r="BN87" i="94" s="1"/>
  <c r="AL87" i="94"/>
  <c r="AI87" i="94"/>
  <c r="AF87" i="94"/>
  <c r="Q87" i="94"/>
  <c r="O87" i="94"/>
  <c r="E87" i="94"/>
  <c r="CE86" i="94"/>
  <c r="BS86" i="94"/>
  <c r="BR86" i="94"/>
  <c r="BQ86" i="94"/>
  <c r="BP86" i="94"/>
  <c r="CF86" i="94" s="1"/>
  <c r="BO86" i="94"/>
  <c r="BN86" i="94"/>
  <c r="BB86" i="94"/>
  <c r="BA86" i="94"/>
  <c r="AZ86" i="94"/>
  <c r="AY86" i="94"/>
  <c r="AL86" i="94"/>
  <c r="AI86" i="94"/>
  <c r="AF86" i="94"/>
  <c r="Q86" i="94"/>
  <c r="O86" i="94"/>
  <c r="E86" i="94"/>
  <c r="BS85" i="94"/>
  <c r="BR85" i="94"/>
  <c r="BQ85" i="94"/>
  <c r="BP85" i="94"/>
  <c r="BO85" i="94"/>
  <c r="BB85" i="94"/>
  <c r="BA85" i="94"/>
  <c r="AZ85" i="94"/>
  <c r="AY85" i="94"/>
  <c r="BN85" i="94" s="1"/>
  <c r="AL85" i="94"/>
  <c r="AI85" i="94"/>
  <c r="AF85" i="94"/>
  <c r="Q85" i="94"/>
  <c r="O85" i="94"/>
  <c r="E85" i="94"/>
  <c r="CF84" i="94"/>
  <c r="BS84" i="94"/>
  <c r="BR84" i="94"/>
  <c r="BQ84" i="94"/>
  <c r="BP84" i="94"/>
  <c r="CE84" i="94" s="1"/>
  <c r="BB84" i="94"/>
  <c r="BA84" i="94"/>
  <c r="AZ84" i="94"/>
  <c r="AY84" i="94"/>
  <c r="BN84" i="94" s="1"/>
  <c r="W84" i="94" s="1"/>
  <c r="AL84" i="94"/>
  <c r="AI84" i="94"/>
  <c r="AF84" i="94"/>
  <c r="Q84" i="94"/>
  <c r="O84" i="94"/>
  <c r="E84" i="94"/>
  <c r="CF83" i="94"/>
  <c r="BS83" i="94"/>
  <c r="BR83" i="94"/>
  <c r="BQ83" i="94"/>
  <c r="BP83" i="94"/>
  <c r="CE83" i="94" s="1"/>
  <c r="W83" i="94" s="1"/>
  <c r="BO83" i="94"/>
  <c r="BN83" i="94"/>
  <c r="BB83" i="94"/>
  <c r="BA83" i="94"/>
  <c r="AZ83" i="94"/>
  <c r="AY83" i="94"/>
  <c r="AL83" i="94"/>
  <c r="AI83" i="94"/>
  <c r="AF83" i="94"/>
  <c r="Q83" i="94"/>
  <c r="O83" i="94"/>
  <c r="E83" i="94"/>
  <c r="CF82" i="94"/>
  <c r="BS82" i="94"/>
  <c r="BR82" i="94"/>
  <c r="BQ82" i="94"/>
  <c r="BP82" i="94"/>
  <c r="CE82" i="94" s="1"/>
  <c r="BN82" i="94"/>
  <c r="BB82" i="94"/>
  <c r="BA82" i="94"/>
  <c r="AZ82" i="94"/>
  <c r="AY82" i="94"/>
  <c r="BO82" i="94" s="1"/>
  <c r="AL82" i="94"/>
  <c r="AI82" i="94"/>
  <c r="AF82" i="94"/>
  <c r="W82" i="94"/>
  <c r="Q82" i="94"/>
  <c r="O82" i="94"/>
  <c r="E82" i="94"/>
  <c r="CF81" i="94"/>
  <c r="CE81" i="94"/>
  <c r="BS81" i="94"/>
  <c r="BR81" i="94"/>
  <c r="BQ81" i="94"/>
  <c r="BP81" i="94"/>
  <c r="BB81" i="94"/>
  <c r="BA81" i="94"/>
  <c r="AZ81" i="94"/>
  <c r="AY81" i="94"/>
  <c r="AL81" i="94"/>
  <c r="AI81" i="94"/>
  <c r="AF81" i="94"/>
  <c r="Q81" i="94"/>
  <c r="O81" i="94"/>
  <c r="E81" i="94"/>
  <c r="CE80" i="94"/>
  <c r="BS80" i="94"/>
  <c r="BR80" i="94"/>
  <c r="BQ80" i="94"/>
  <c r="BP80" i="94"/>
  <c r="CF80" i="94" s="1"/>
  <c r="BB80" i="94"/>
  <c r="BA80" i="94"/>
  <c r="AZ80" i="94"/>
  <c r="AY80" i="94"/>
  <c r="BO80" i="94" s="1"/>
  <c r="AL80" i="94"/>
  <c r="AI80" i="94"/>
  <c r="AF80" i="94"/>
  <c r="Q80" i="94"/>
  <c r="O80" i="94"/>
  <c r="E80" i="94"/>
  <c r="BS79" i="94"/>
  <c r="BR79" i="94"/>
  <c r="BQ79" i="94"/>
  <c r="BP79" i="94"/>
  <c r="CE79" i="94" s="1"/>
  <c r="BN79" i="94"/>
  <c r="W79" i="94" s="1"/>
  <c r="BB79" i="94"/>
  <c r="BA79" i="94"/>
  <c r="AZ79" i="94"/>
  <c r="AY79" i="94"/>
  <c r="BO79" i="94" s="1"/>
  <c r="AL79" i="94"/>
  <c r="AI79" i="94"/>
  <c r="AF79" i="94"/>
  <c r="Q79" i="94"/>
  <c r="O79" i="94"/>
  <c r="E79" i="94"/>
  <c r="BS78" i="94"/>
  <c r="BR78" i="94"/>
  <c r="BQ78" i="94"/>
  <c r="BP78" i="94"/>
  <c r="BO78" i="94"/>
  <c r="BN78" i="94"/>
  <c r="BB78" i="94"/>
  <c r="BA78" i="94"/>
  <c r="AZ78" i="94"/>
  <c r="AY78" i="94"/>
  <c r="AL78" i="94"/>
  <c r="AI78" i="94"/>
  <c r="AF78" i="94"/>
  <c r="Q78" i="94"/>
  <c r="O78" i="94"/>
  <c r="E78" i="94"/>
  <c r="CE77" i="94"/>
  <c r="BS77" i="94"/>
  <c r="BR77" i="94"/>
  <c r="BQ77" i="94"/>
  <c r="BP77" i="94"/>
  <c r="CF77" i="94" s="1"/>
  <c r="BO77" i="94"/>
  <c r="BB77" i="94"/>
  <c r="BA77" i="94"/>
  <c r="AZ77" i="94"/>
  <c r="AY77" i="94"/>
  <c r="BN77" i="94" s="1"/>
  <c r="AL77" i="94"/>
  <c r="AI77" i="94"/>
  <c r="AF77" i="94"/>
  <c r="Q77" i="94"/>
  <c r="O77" i="94"/>
  <c r="E77" i="94"/>
  <c r="BS76" i="94"/>
  <c r="BR76" i="94"/>
  <c r="BQ76" i="94"/>
  <c r="BP76" i="94"/>
  <c r="CF76" i="94" s="1"/>
  <c r="BO76" i="94"/>
  <c r="BN76" i="94"/>
  <c r="BB76" i="94"/>
  <c r="BA76" i="94"/>
  <c r="AZ76" i="94"/>
  <c r="AY76" i="94"/>
  <c r="AL76" i="94"/>
  <c r="AI76" i="94"/>
  <c r="AF76" i="94"/>
  <c r="Q76" i="94"/>
  <c r="O76" i="94"/>
  <c r="E76" i="94"/>
  <c r="CF75" i="94"/>
  <c r="BS75" i="94"/>
  <c r="BR75" i="94"/>
  <c r="BQ75" i="94"/>
  <c r="BP75" i="94"/>
  <c r="CE75" i="94" s="1"/>
  <c r="W75" i="94" s="1"/>
  <c r="BN75" i="94"/>
  <c r="BB75" i="94"/>
  <c r="BA75" i="94"/>
  <c r="AZ75" i="94"/>
  <c r="AY75" i="94"/>
  <c r="BO75" i="94" s="1"/>
  <c r="AL75" i="94"/>
  <c r="AI75" i="94"/>
  <c r="AF75" i="94"/>
  <c r="Q75" i="94"/>
  <c r="O75" i="94"/>
  <c r="E75" i="94"/>
  <c r="CF74" i="94"/>
  <c r="CE74" i="94"/>
  <c r="BS74" i="94"/>
  <c r="BR74" i="94"/>
  <c r="BQ74" i="94"/>
  <c r="BP74" i="94"/>
  <c r="BO74" i="94"/>
  <c r="BN74" i="94"/>
  <c r="BB74" i="94"/>
  <c r="BA74" i="94"/>
  <c r="AZ74" i="94"/>
  <c r="AY74" i="94"/>
  <c r="AL74" i="94"/>
  <c r="AI74" i="94"/>
  <c r="AF74" i="94"/>
  <c r="W74" i="94"/>
  <c r="Q74" i="94"/>
  <c r="O74" i="94"/>
  <c r="E74" i="94"/>
  <c r="CF73" i="94"/>
  <c r="CE73" i="94"/>
  <c r="BS73" i="94"/>
  <c r="BR73" i="94"/>
  <c r="BQ73" i="94"/>
  <c r="BP73" i="94"/>
  <c r="BN73" i="94"/>
  <c r="W73" i="94" s="1"/>
  <c r="BB73" i="94"/>
  <c r="BA73" i="94"/>
  <c r="AZ73" i="94"/>
  <c r="AY73" i="94"/>
  <c r="BO73" i="94" s="1"/>
  <c r="AL73" i="94"/>
  <c r="AI73" i="94"/>
  <c r="AF73" i="94"/>
  <c r="Q73" i="94"/>
  <c r="O73" i="94"/>
  <c r="E73" i="94"/>
  <c r="BS72" i="94"/>
  <c r="BR72" i="94"/>
  <c r="BQ72" i="94"/>
  <c r="BP72" i="94"/>
  <c r="CF72" i="94" s="1"/>
  <c r="BB72" i="94"/>
  <c r="BA72" i="94"/>
  <c r="AZ72" i="94"/>
  <c r="AY72" i="94"/>
  <c r="BO72" i="94" s="1"/>
  <c r="AL72" i="94"/>
  <c r="AI72" i="94"/>
  <c r="AF72" i="94"/>
  <c r="Q72" i="94"/>
  <c r="O72" i="94"/>
  <c r="E72" i="94"/>
  <c r="CF71" i="94"/>
  <c r="BS71" i="94"/>
  <c r="BR71" i="94"/>
  <c r="BQ71" i="94"/>
  <c r="BP71" i="94"/>
  <c r="CE71" i="94" s="1"/>
  <c r="BB71" i="94"/>
  <c r="BA71" i="94"/>
  <c r="AZ71" i="94"/>
  <c r="AY71" i="94"/>
  <c r="AL71" i="94"/>
  <c r="AI71" i="94"/>
  <c r="AF71" i="94"/>
  <c r="Q71" i="94"/>
  <c r="O71" i="94"/>
  <c r="E71" i="94"/>
  <c r="CE70" i="94"/>
  <c r="BS70" i="94"/>
  <c r="BR70" i="94"/>
  <c r="BQ70" i="94"/>
  <c r="BP70" i="94"/>
  <c r="CF70" i="94" s="1"/>
  <c r="BB70" i="94"/>
  <c r="BA70" i="94"/>
  <c r="AZ70" i="94"/>
  <c r="AY70" i="94"/>
  <c r="BO70" i="94" s="1"/>
  <c r="AL70" i="94"/>
  <c r="AI70" i="94"/>
  <c r="AF70" i="94"/>
  <c r="Q70" i="94"/>
  <c r="O70" i="94"/>
  <c r="E70" i="94"/>
  <c r="BS69" i="94"/>
  <c r="BR69" i="94"/>
  <c r="BQ69" i="94"/>
  <c r="BP69" i="94"/>
  <c r="CE69" i="94" s="1"/>
  <c r="BB69" i="94"/>
  <c r="BA69" i="94"/>
  <c r="AZ69" i="94"/>
  <c r="AY69" i="94"/>
  <c r="BO69" i="94" s="1"/>
  <c r="AL69" i="94"/>
  <c r="AI69" i="94"/>
  <c r="AF69" i="94"/>
  <c r="Q69" i="94"/>
  <c r="O69" i="94"/>
  <c r="E69" i="94"/>
  <c r="BS68" i="94"/>
  <c r="BR68" i="94"/>
  <c r="BQ68" i="94"/>
  <c r="BP68" i="94"/>
  <c r="BO68" i="94"/>
  <c r="BB68" i="94"/>
  <c r="BA68" i="94"/>
  <c r="AZ68" i="94"/>
  <c r="AY68" i="94"/>
  <c r="BN68" i="94" s="1"/>
  <c r="AL68" i="94"/>
  <c r="AI68" i="94"/>
  <c r="AF68" i="94"/>
  <c r="Q68" i="94"/>
  <c r="O68" i="94"/>
  <c r="E68" i="94"/>
  <c r="CE67" i="94"/>
  <c r="W67" i="94" s="1"/>
  <c r="BS67" i="94"/>
  <c r="BR67" i="94"/>
  <c r="BQ67" i="94"/>
  <c r="BP67" i="94"/>
  <c r="CF67" i="94" s="1"/>
  <c r="BO67" i="94"/>
  <c r="BN67" i="94"/>
  <c r="BB67" i="94"/>
  <c r="BA67" i="94"/>
  <c r="AZ67" i="94"/>
  <c r="AY67" i="94"/>
  <c r="AL67" i="94"/>
  <c r="AI67" i="94"/>
  <c r="AF67" i="94"/>
  <c r="Q67" i="94"/>
  <c r="O67" i="94"/>
  <c r="E67" i="94"/>
  <c r="BS66" i="94"/>
  <c r="BR66" i="94"/>
  <c r="BQ66" i="94"/>
  <c r="BP66" i="94"/>
  <c r="CF66" i="94" s="1"/>
  <c r="BO66" i="94"/>
  <c r="BB66" i="94"/>
  <c r="BA66" i="94"/>
  <c r="AZ66" i="94"/>
  <c r="AY66" i="94"/>
  <c r="BN66" i="94" s="1"/>
  <c r="AL66" i="94"/>
  <c r="AI66" i="94"/>
  <c r="AF66" i="94"/>
  <c r="Q66" i="94"/>
  <c r="O66" i="94"/>
  <c r="E66" i="94"/>
  <c r="CF65" i="94"/>
  <c r="CE65" i="94"/>
  <c r="BS65" i="94"/>
  <c r="BR65" i="94"/>
  <c r="BQ65" i="94"/>
  <c r="BP65" i="94"/>
  <c r="BO65" i="94"/>
  <c r="BN65" i="94"/>
  <c r="W65" i="94" s="1"/>
  <c r="BB65" i="94"/>
  <c r="BA65" i="94"/>
  <c r="AZ65" i="94"/>
  <c r="AY65" i="94"/>
  <c r="AL65" i="94"/>
  <c r="AI65" i="94"/>
  <c r="AF65" i="94"/>
  <c r="Q65" i="94"/>
  <c r="O65" i="94"/>
  <c r="E65" i="94"/>
  <c r="CF64" i="94"/>
  <c r="BS64" i="94"/>
  <c r="BR64" i="94"/>
  <c r="BQ64" i="94"/>
  <c r="BP64" i="94"/>
  <c r="CE64" i="94" s="1"/>
  <c r="BB64" i="94"/>
  <c r="BA64" i="94"/>
  <c r="AZ64" i="94"/>
  <c r="AY64" i="94"/>
  <c r="AL64" i="94"/>
  <c r="AI64" i="94"/>
  <c r="AF64" i="94"/>
  <c r="Q64" i="94"/>
  <c r="O64" i="94"/>
  <c r="E64" i="94"/>
  <c r="CW63" i="94"/>
  <c r="CV63" i="94"/>
  <c r="CR63" i="94"/>
  <c r="CS63" i="94" s="1"/>
  <c r="CP63" i="94"/>
  <c r="CQ63" i="94" s="1"/>
  <c r="CN63" i="94"/>
  <c r="CO63" i="94" s="1"/>
  <c r="CK63" i="94"/>
  <c r="CW62" i="94"/>
  <c r="CV62" i="94"/>
  <c r="CR62" i="94"/>
  <c r="CS62" i="94" s="1"/>
  <c r="CP62" i="94"/>
  <c r="CQ62" i="94" s="1"/>
  <c r="CN62" i="94"/>
  <c r="CO62" i="94" s="1"/>
  <c r="CK62" i="94"/>
  <c r="CW61" i="94"/>
  <c r="CV61" i="94"/>
  <c r="CR61" i="94"/>
  <c r="CS61" i="94" s="1"/>
  <c r="CQ61" i="94"/>
  <c r="CP61" i="94"/>
  <c r="CN61" i="94"/>
  <c r="CO61" i="94" s="1"/>
  <c r="CK61" i="94"/>
  <c r="CW60" i="94"/>
  <c r="CV60" i="94"/>
  <c r="CS60" i="94"/>
  <c r="CR60" i="94"/>
  <c r="CQ60" i="94"/>
  <c r="CP60" i="94"/>
  <c r="CN60" i="94"/>
  <c r="CO60" i="94" s="1"/>
  <c r="CK60" i="94"/>
  <c r="CW59" i="94"/>
  <c r="CV59" i="94"/>
  <c r="CR59" i="94"/>
  <c r="CS59" i="94" s="1"/>
  <c r="CQ59" i="94"/>
  <c r="CP59" i="94"/>
  <c r="CN59" i="94"/>
  <c r="CO59" i="94" s="1"/>
  <c r="CK59" i="94"/>
  <c r="CW58" i="94"/>
  <c r="CV58" i="94"/>
  <c r="CS58" i="94"/>
  <c r="CR58" i="94"/>
  <c r="CQ58" i="94"/>
  <c r="CP58" i="94"/>
  <c r="CO58" i="94"/>
  <c r="CN58" i="94"/>
  <c r="CK58" i="94"/>
  <c r="FC57" i="94"/>
  <c r="CW57" i="94"/>
  <c r="CV57" i="94"/>
  <c r="CR57" i="94"/>
  <c r="CS57" i="94" s="1"/>
  <c r="CP57" i="94"/>
  <c r="CQ57" i="94" s="1"/>
  <c r="CN57" i="94"/>
  <c r="CO57" i="94" s="1"/>
  <c r="CK57" i="94"/>
  <c r="CW56" i="94"/>
  <c r="CV56" i="94"/>
  <c r="CR56" i="94"/>
  <c r="CS56" i="94" s="1"/>
  <c r="CQ56" i="94"/>
  <c r="CP56" i="94"/>
  <c r="CO56" i="94"/>
  <c r="CN56" i="94"/>
  <c r="CK56" i="94"/>
  <c r="EZ55" i="94"/>
  <c r="EW55" i="94"/>
  <c r="EQ55" i="94"/>
  <c r="EN55" i="94"/>
  <c r="EJ55" i="94"/>
  <c r="CW55" i="94"/>
  <c r="CV55" i="94"/>
  <c r="CR55" i="94"/>
  <c r="CS55" i="94" s="1"/>
  <c r="CP55" i="94"/>
  <c r="CQ55" i="94" s="1"/>
  <c r="CN55" i="94"/>
  <c r="CO55" i="94" s="1"/>
  <c r="CK55" i="94"/>
  <c r="AM55" i="94"/>
  <c r="EM58" i="94" s="1"/>
  <c r="CW54" i="94"/>
  <c r="CV54" i="94"/>
  <c r="CS54" i="94"/>
  <c r="CR54" i="94"/>
  <c r="CP54" i="94"/>
  <c r="CQ54" i="94" s="1"/>
  <c r="CN54" i="94"/>
  <c r="CO54" i="94" s="1"/>
  <c r="CK54" i="94"/>
  <c r="CW53" i="94"/>
  <c r="CV53" i="94"/>
  <c r="CR53" i="94"/>
  <c r="CS53" i="94" s="1"/>
  <c r="CP53" i="94"/>
  <c r="CQ53" i="94" s="1"/>
  <c r="CN53" i="94"/>
  <c r="CO53" i="94" s="1"/>
  <c r="CK53" i="94"/>
  <c r="AV53" i="94"/>
  <c r="FE57" i="94" s="1"/>
  <c r="AU53" i="94"/>
  <c r="AT53" i="94"/>
  <c r="FA57" i="94" s="1"/>
  <c r="AS53" i="94"/>
  <c r="EY57" i="94" s="1"/>
  <c r="AR53" i="94"/>
  <c r="EW57" i="94" s="1"/>
  <c r="AQ53" i="94"/>
  <c r="EU57" i="94" s="1"/>
  <c r="AP53" i="94"/>
  <c r="ES57" i="94" s="1"/>
  <c r="AO53" i="94"/>
  <c r="EQ57" i="94" s="1"/>
  <c r="AN53" i="94"/>
  <c r="EO57" i="94" s="1"/>
  <c r="AM53" i="94"/>
  <c r="EM57" i="94" s="1"/>
  <c r="N53" i="94"/>
  <c r="N55" i="94" s="1"/>
  <c r="DJ59" i="94" s="1"/>
  <c r="CW52" i="94"/>
  <c r="CV52" i="94"/>
  <c r="CS52" i="94"/>
  <c r="CR52" i="94"/>
  <c r="CQ52" i="94"/>
  <c r="CP52" i="94"/>
  <c r="CO52" i="94"/>
  <c r="CN52" i="94"/>
  <c r="CK52" i="94"/>
  <c r="B52" i="94"/>
  <c r="CW51" i="94"/>
  <c r="CV51" i="94"/>
  <c r="CS51" i="94"/>
  <c r="CR51" i="94"/>
  <c r="CP51" i="94"/>
  <c r="CQ51" i="94" s="1"/>
  <c r="CN51" i="94"/>
  <c r="CO51" i="94" s="1"/>
  <c r="CK51" i="94"/>
  <c r="CW50" i="94"/>
  <c r="CV50" i="94"/>
  <c r="CR50" i="94"/>
  <c r="CS50" i="94" s="1"/>
  <c r="CP50" i="94"/>
  <c r="CQ50" i="94" s="1"/>
  <c r="CN50" i="94"/>
  <c r="CO50" i="94" s="1"/>
  <c r="CK50" i="94"/>
  <c r="CW49" i="94"/>
  <c r="CV49" i="94"/>
  <c r="CS49" i="94"/>
  <c r="CR49" i="94"/>
  <c r="CQ49" i="94"/>
  <c r="CP49" i="94"/>
  <c r="CO49" i="94"/>
  <c r="CN49" i="94"/>
  <c r="CK49" i="94"/>
  <c r="AI49" i="94"/>
  <c r="CW48" i="94"/>
  <c r="CV48" i="94"/>
  <c r="CR48" i="94"/>
  <c r="CS48" i="94" s="1"/>
  <c r="CP48" i="94"/>
  <c r="CQ48" i="94" s="1"/>
  <c r="CN48" i="94"/>
  <c r="CO48" i="94" s="1"/>
  <c r="CK48" i="94"/>
  <c r="CW47" i="94"/>
  <c r="CV47" i="94"/>
  <c r="CR47" i="94"/>
  <c r="CS47" i="94" s="1"/>
  <c r="CP47" i="94"/>
  <c r="CQ47" i="94" s="1"/>
  <c r="CO47" i="94"/>
  <c r="CN47" i="94"/>
  <c r="CK47" i="94"/>
  <c r="AB47" i="94"/>
  <c r="LC46" i="94"/>
  <c r="CW46" i="94"/>
  <c r="CV46" i="94"/>
  <c r="CR46" i="94"/>
  <c r="CS46" i="94" s="1"/>
  <c r="CP46" i="94"/>
  <c r="CQ46" i="94" s="1"/>
  <c r="CO46" i="94"/>
  <c r="CN46" i="94"/>
  <c r="CK46" i="94"/>
  <c r="W46" i="94"/>
  <c r="CE45" i="94"/>
  <c r="BS45" i="94"/>
  <c r="BR45" i="94"/>
  <c r="BQ45" i="94"/>
  <c r="BP45" i="94"/>
  <c r="CF45" i="94" s="1"/>
  <c r="BB45" i="94"/>
  <c r="BA45" i="94"/>
  <c r="AZ45" i="94"/>
  <c r="AY45" i="94"/>
  <c r="AL45" i="94"/>
  <c r="AI45" i="94"/>
  <c r="AF45" i="94"/>
  <c r="Q45" i="94"/>
  <c r="O45" i="94"/>
  <c r="E45" i="94"/>
  <c r="LC44" i="94"/>
  <c r="BS44" i="94"/>
  <c r="BR44" i="94"/>
  <c r="BQ44" i="94"/>
  <c r="BP44" i="94"/>
  <c r="CF44" i="94" s="1"/>
  <c r="BO44" i="94"/>
  <c r="BB44" i="94"/>
  <c r="BA44" i="94"/>
  <c r="AZ44" i="94"/>
  <c r="AY44" i="94"/>
  <c r="BN44" i="94" s="1"/>
  <c r="AL44" i="94"/>
  <c r="AI44" i="94"/>
  <c r="AF44" i="94"/>
  <c r="Q44" i="94"/>
  <c r="O44" i="94"/>
  <c r="E44" i="94"/>
  <c r="IV43" i="94"/>
  <c r="BS43" i="94"/>
  <c r="BR43" i="94"/>
  <c r="BQ43" i="94"/>
  <c r="BP43" i="94"/>
  <c r="BO43" i="94"/>
  <c r="BB43" i="94"/>
  <c r="BA43" i="94"/>
  <c r="AZ43" i="94"/>
  <c r="AY43" i="94"/>
  <c r="BN43" i="94" s="1"/>
  <c r="AL43" i="94"/>
  <c r="AI43" i="94"/>
  <c r="AF43" i="94"/>
  <c r="Q43" i="94"/>
  <c r="O43" i="94"/>
  <c r="E43" i="94"/>
  <c r="LC42" i="94"/>
  <c r="BS42" i="94"/>
  <c r="BR42" i="94"/>
  <c r="BQ42" i="94"/>
  <c r="BP42" i="94"/>
  <c r="BB42" i="94"/>
  <c r="BA42" i="94"/>
  <c r="AZ42" i="94"/>
  <c r="AY42" i="94"/>
  <c r="BO42" i="94" s="1"/>
  <c r="AL42" i="94"/>
  <c r="AI42" i="94"/>
  <c r="AF42" i="94"/>
  <c r="Q42" i="94"/>
  <c r="O42" i="94"/>
  <c r="E42" i="94"/>
  <c r="CF41" i="94"/>
  <c r="CE41" i="94"/>
  <c r="BS41" i="94"/>
  <c r="BR41" i="94"/>
  <c r="BQ41" i="94"/>
  <c r="BP41" i="94"/>
  <c r="BB41" i="94"/>
  <c r="BA41" i="94"/>
  <c r="AZ41" i="94"/>
  <c r="AY41" i="94"/>
  <c r="AL41" i="94"/>
  <c r="AI41" i="94"/>
  <c r="AF41" i="94"/>
  <c r="Q41" i="94"/>
  <c r="O41" i="94"/>
  <c r="E41" i="94"/>
  <c r="LC40" i="94"/>
  <c r="BS40" i="94"/>
  <c r="BR40" i="94"/>
  <c r="BQ40" i="94"/>
  <c r="BP40" i="94"/>
  <c r="CE40" i="94" s="1"/>
  <c r="BB40" i="94"/>
  <c r="BA40" i="94"/>
  <c r="AZ40" i="94"/>
  <c r="AY40" i="94"/>
  <c r="AL40" i="94"/>
  <c r="AI40" i="94"/>
  <c r="AF40" i="94"/>
  <c r="Q40" i="94"/>
  <c r="O40" i="94"/>
  <c r="E40" i="94"/>
  <c r="CE39" i="94"/>
  <c r="BS39" i="94"/>
  <c r="BR39" i="94"/>
  <c r="BQ39" i="94"/>
  <c r="BP39" i="94"/>
  <c r="CF39" i="94" s="1"/>
  <c r="BB39" i="94"/>
  <c r="BA39" i="94"/>
  <c r="AZ39" i="94"/>
  <c r="AY39" i="94"/>
  <c r="BO39" i="94" s="1"/>
  <c r="AL39" i="94"/>
  <c r="AI39" i="94"/>
  <c r="AF39" i="94"/>
  <c r="Q39" i="94"/>
  <c r="O39" i="94"/>
  <c r="E39" i="94"/>
  <c r="IV38" i="94"/>
  <c r="BS38" i="94"/>
  <c r="BR38" i="94"/>
  <c r="BQ38" i="94"/>
  <c r="BP38" i="94"/>
  <c r="CF38" i="94" s="1"/>
  <c r="BN38" i="94"/>
  <c r="BB38" i="94"/>
  <c r="BA38" i="94"/>
  <c r="AZ38" i="94"/>
  <c r="AY38" i="94"/>
  <c r="BO38" i="94" s="1"/>
  <c r="AL38" i="94"/>
  <c r="AI38" i="94"/>
  <c r="AF38" i="94"/>
  <c r="Q38" i="94"/>
  <c r="O38" i="94"/>
  <c r="E38" i="94"/>
  <c r="CE37" i="94"/>
  <c r="BS37" i="94"/>
  <c r="BR37" i="94"/>
  <c r="BQ37" i="94"/>
  <c r="BP37" i="94"/>
  <c r="CF37" i="94" s="1"/>
  <c r="BB37" i="94"/>
  <c r="BA37" i="94"/>
  <c r="AZ37" i="94"/>
  <c r="AY37" i="94"/>
  <c r="AL37" i="94"/>
  <c r="AI37" i="94"/>
  <c r="AF37" i="94"/>
  <c r="Q37" i="94"/>
  <c r="O37" i="94"/>
  <c r="E37" i="94"/>
  <c r="CF36" i="94"/>
  <c r="CE36" i="94"/>
  <c r="BS36" i="94"/>
  <c r="BR36" i="94"/>
  <c r="BQ36" i="94"/>
  <c r="BP36" i="94"/>
  <c r="BO36" i="94"/>
  <c r="BN36" i="94"/>
  <c r="W36" i="94" s="1"/>
  <c r="BB36" i="94"/>
  <c r="BA36" i="94"/>
  <c r="AZ36" i="94"/>
  <c r="AY36" i="94"/>
  <c r="AL36" i="94"/>
  <c r="AI36" i="94"/>
  <c r="AF36" i="94"/>
  <c r="Q36" i="94"/>
  <c r="O36" i="94"/>
  <c r="E36" i="94"/>
  <c r="CE35" i="94"/>
  <c r="BS35" i="94"/>
  <c r="BR35" i="94"/>
  <c r="BQ35" i="94"/>
  <c r="BP35" i="94"/>
  <c r="CF35" i="94" s="1"/>
  <c r="BB35" i="94"/>
  <c r="BA35" i="94"/>
  <c r="AZ35" i="94"/>
  <c r="AY35" i="94"/>
  <c r="AL35" i="94"/>
  <c r="AI35" i="94"/>
  <c r="AF35" i="94"/>
  <c r="Q35" i="94"/>
  <c r="O35" i="94"/>
  <c r="E35" i="94"/>
  <c r="CF34" i="94"/>
  <c r="BS34" i="94"/>
  <c r="BR34" i="94"/>
  <c r="BQ34" i="94"/>
  <c r="BP34" i="94"/>
  <c r="CE34" i="94" s="1"/>
  <c r="BB34" i="94"/>
  <c r="BA34" i="94"/>
  <c r="AZ34" i="94"/>
  <c r="AY34" i="94"/>
  <c r="BN34" i="94" s="1"/>
  <c r="W34" i="94" s="1"/>
  <c r="AL34" i="94"/>
  <c r="AI34" i="94"/>
  <c r="AF34" i="94"/>
  <c r="Q34" i="94"/>
  <c r="O34" i="94"/>
  <c r="E34" i="94"/>
  <c r="CF33" i="94"/>
  <c r="BS33" i="94"/>
  <c r="BR33" i="94"/>
  <c r="BQ33" i="94"/>
  <c r="BP33" i="94"/>
  <c r="CE33" i="94" s="1"/>
  <c r="BO33" i="94"/>
  <c r="BF33" i="94"/>
  <c r="BB33" i="94"/>
  <c r="BA33" i="94"/>
  <c r="AZ33" i="94"/>
  <c r="AY33" i="94"/>
  <c r="BN33" i="94" s="1"/>
  <c r="W33" i="94" s="1"/>
  <c r="AL33" i="94"/>
  <c r="AI33" i="94"/>
  <c r="AF33" i="94"/>
  <c r="Q33" i="94"/>
  <c r="O33" i="94"/>
  <c r="E33" i="94"/>
  <c r="BS32" i="94"/>
  <c r="BR32" i="94"/>
  <c r="BQ32" i="94"/>
  <c r="BP32" i="94"/>
  <c r="BN32" i="94"/>
  <c r="BB32" i="94"/>
  <c r="BA32" i="94"/>
  <c r="AZ32" i="94"/>
  <c r="AY32" i="94"/>
  <c r="BO32" i="94" s="1"/>
  <c r="AL32" i="94"/>
  <c r="AI32" i="94"/>
  <c r="AF32" i="94"/>
  <c r="Q32" i="94"/>
  <c r="O32" i="94"/>
  <c r="E32" i="94"/>
  <c r="CF31" i="94"/>
  <c r="BS31" i="94"/>
  <c r="BR31" i="94"/>
  <c r="BQ31" i="94"/>
  <c r="BP31" i="94"/>
  <c r="CE31" i="94" s="1"/>
  <c r="BO31" i="94"/>
  <c r="BB31" i="94"/>
  <c r="BA31" i="94"/>
  <c r="AZ31" i="94"/>
  <c r="AY31" i="94"/>
  <c r="BN31" i="94" s="1"/>
  <c r="W31" i="94" s="1"/>
  <c r="AL31" i="94"/>
  <c r="AI31" i="94"/>
  <c r="AF31" i="94"/>
  <c r="Q31" i="94"/>
  <c r="O31" i="94"/>
  <c r="E31" i="94"/>
  <c r="CF30" i="94"/>
  <c r="BS30" i="94"/>
  <c r="BR30" i="94"/>
  <c r="BQ30" i="94"/>
  <c r="BP30" i="94"/>
  <c r="CE30" i="94" s="1"/>
  <c r="BO30" i="94"/>
  <c r="BB30" i="94"/>
  <c r="BA30" i="94"/>
  <c r="AZ30" i="94"/>
  <c r="AY30" i="94"/>
  <c r="BN30" i="94" s="1"/>
  <c r="W30" i="94" s="1"/>
  <c r="AL30" i="94"/>
  <c r="AI30" i="94"/>
  <c r="AF30" i="94"/>
  <c r="Q30" i="94"/>
  <c r="O30" i="94"/>
  <c r="E30" i="94"/>
  <c r="CF29" i="94"/>
  <c r="CE29" i="94"/>
  <c r="BS29" i="94"/>
  <c r="BR29" i="94"/>
  <c r="BQ29" i="94"/>
  <c r="BP29" i="94"/>
  <c r="BB29" i="94"/>
  <c r="BA29" i="94"/>
  <c r="AZ29" i="94"/>
  <c r="AY29" i="94"/>
  <c r="BO29" i="94" s="1"/>
  <c r="AL29" i="94"/>
  <c r="AI29" i="94"/>
  <c r="AF29" i="94"/>
  <c r="Q29" i="94"/>
  <c r="O29" i="94"/>
  <c r="E29" i="94"/>
  <c r="CE28" i="94"/>
  <c r="BS28" i="94"/>
  <c r="BR28" i="94"/>
  <c r="BQ28" i="94"/>
  <c r="BP28" i="94"/>
  <c r="CF28" i="94" s="1"/>
  <c r="BN28" i="94"/>
  <c r="BB28" i="94"/>
  <c r="BA28" i="94"/>
  <c r="AZ28" i="94"/>
  <c r="AY28" i="94"/>
  <c r="BO28" i="94" s="1"/>
  <c r="AL28" i="94"/>
  <c r="AI28" i="94"/>
  <c r="AF28" i="94"/>
  <c r="Q28" i="94"/>
  <c r="O28" i="94"/>
  <c r="E28" i="94"/>
  <c r="BS27" i="94"/>
  <c r="BR27" i="94"/>
  <c r="BQ27" i="94"/>
  <c r="BP27" i="94"/>
  <c r="CF27" i="94" s="1"/>
  <c r="BO27" i="94"/>
  <c r="BN27" i="94"/>
  <c r="BB27" i="94"/>
  <c r="BA27" i="94"/>
  <c r="AZ27" i="94"/>
  <c r="AY27" i="94"/>
  <c r="AL27" i="94"/>
  <c r="AI27" i="94"/>
  <c r="AF27" i="94"/>
  <c r="Q27" i="94"/>
  <c r="O27" i="94"/>
  <c r="E27" i="94"/>
  <c r="BS26" i="94"/>
  <c r="BR26" i="94"/>
  <c r="BQ26" i="94"/>
  <c r="BP26" i="94"/>
  <c r="BB26" i="94"/>
  <c r="BA26" i="94"/>
  <c r="AZ26" i="94"/>
  <c r="AY26" i="94"/>
  <c r="BO26" i="94" s="1"/>
  <c r="AL26" i="94"/>
  <c r="AI26" i="94"/>
  <c r="AF26" i="94"/>
  <c r="Q26" i="94"/>
  <c r="O26" i="94"/>
  <c r="E26" i="94"/>
  <c r="CF25" i="94"/>
  <c r="CE25" i="94"/>
  <c r="BS25" i="94"/>
  <c r="BR25" i="94"/>
  <c r="BQ25" i="94"/>
  <c r="BP25" i="94"/>
  <c r="BO25" i="94"/>
  <c r="BN25" i="94"/>
  <c r="W25" i="94" s="1"/>
  <c r="BB25" i="94"/>
  <c r="BA25" i="94"/>
  <c r="AZ25" i="94"/>
  <c r="AY25" i="94"/>
  <c r="AL25" i="94"/>
  <c r="AI25" i="94"/>
  <c r="AF25" i="94"/>
  <c r="Q25" i="94"/>
  <c r="O25" i="94"/>
  <c r="E25" i="94"/>
  <c r="BS24" i="94"/>
  <c r="BR24" i="94"/>
  <c r="BQ24" i="94"/>
  <c r="BP24" i="94"/>
  <c r="CF24" i="94" s="1"/>
  <c r="BO24" i="94"/>
  <c r="BB24" i="94"/>
  <c r="BA24" i="94"/>
  <c r="AZ24" i="94"/>
  <c r="AY24" i="94"/>
  <c r="BN24" i="94" s="1"/>
  <c r="AL24" i="94"/>
  <c r="AI24" i="94"/>
  <c r="AF24" i="94"/>
  <c r="Q24" i="94"/>
  <c r="O24" i="94"/>
  <c r="E24" i="94"/>
  <c r="BS23" i="94"/>
  <c r="BR23" i="94"/>
  <c r="BQ23" i="94"/>
  <c r="BP23" i="94"/>
  <c r="CF23" i="94" s="1"/>
  <c r="BO23" i="94"/>
  <c r="BN23" i="94"/>
  <c r="BC23" i="94"/>
  <c r="BB23" i="94"/>
  <c r="BA23" i="94"/>
  <c r="AZ23" i="94"/>
  <c r="AY23" i="94"/>
  <c r="AL23" i="94"/>
  <c r="AI23" i="94"/>
  <c r="AF23" i="94"/>
  <c r="Q23" i="94"/>
  <c r="O23" i="94"/>
  <c r="E23" i="94"/>
  <c r="BS22" i="94"/>
  <c r="BR22" i="94"/>
  <c r="BQ22" i="94"/>
  <c r="BP22" i="94"/>
  <c r="BB22" i="94"/>
  <c r="BA22" i="94"/>
  <c r="AZ22" i="94"/>
  <c r="AY22" i="94"/>
  <c r="BO22" i="94" s="1"/>
  <c r="AL22" i="94"/>
  <c r="AI22" i="94"/>
  <c r="AF22" i="94"/>
  <c r="Q22" i="94"/>
  <c r="O22" i="94"/>
  <c r="E22" i="94"/>
  <c r="LV21" i="94"/>
  <c r="LV46" i="94" s="1"/>
  <c r="BS21" i="94"/>
  <c r="BR21" i="94"/>
  <c r="BQ21" i="94"/>
  <c r="BP21" i="94"/>
  <c r="BB21" i="94"/>
  <c r="BA21" i="94"/>
  <c r="AZ21" i="94"/>
  <c r="AY21" i="94"/>
  <c r="BO21" i="94" s="1"/>
  <c r="AL21" i="94"/>
  <c r="AI21" i="94"/>
  <c r="AF21" i="94"/>
  <c r="Q21" i="94"/>
  <c r="O21" i="94"/>
  <c r="E21" i="94"/>
  <c r="CF20" i="94"/>
  <c r="CE20" i="94"/>
  <c r="BS20" i="94"/>
  <c r="BR20" i="94"/>
  <c r="BQ20" i="94"/>
  <c r="BP20" i="94"/>
  <c r="BN20" i="94"/>
  <c r="BB20" i="94"/>
  <c r="BA20" i="94"/>
  <c r="AZ20" i="94"/>
  <c r="AY20" i="94"/>
  <c r="BO20" i="94" s="1"/>
  <c r="AL20" i="94"/>
  <c r="AI20" i="94"/>
  <c r="AF20" i="94"/>
  <c r="Q20" i="94"/>
  <c r="O20" i="94"/>
  <c r="E20" i="94"/>
  <c r="GD19" i="94"/>
  <c r="CF19" i="94"/>
  <c r="CE19" i="94"/>
  <c r="BS19" i="94"/>
  <c r="BR19" i="94"/>
  <c r="BQ19" i="94"/>
  <c r="BP19" i="94"/>
  <c r="BO19" i="94"/>
  <c r="BN19" i="94"/>
  <c r="W19" i="94" s="1"/>
  <c r="BB19" i="94"/>
  <c r="BA19" i="94"/>
  <c r="AZ19" i="94"/>
  <c r="AY19" i="94"/>
  <c r="AL19" i="94"/>
  <c r="AI19" i="94"/>
  <c r="AF19" i="94"/>
  <c r="Q19" i="94"/>
  <c r="O19" i="94"/>
  <c r="E19" i="94"/>
  <c r="BS18" i="94"/>
  <c r="BR18" i="94"/>
  <c r="BQ18" i="94"/>
  <c r="BP18" i="94"/>
  <c r="CF18" i="94" s="1"/>
  <c r="BB18" i="94"/>
  <c r="BA18" i="94"/>
  <c r="AZ18" i="94"/>
  <c r="AY18" i="94"/>
  <c r="BO18" i="94" s="1"/>
  <c r="AL18" i="94"/>
  <c r="AI18" i="94"/>
  <c r="AF18" i="94"/>
  <c r="Q18" i="94"/>
  <c r="O18" i="94"/>
  <c r="E18" i="94"/>
  <c r="JH17" i="94"/>
  <c r="BS17" i="94"/>
  <c r="BR17" i="94"/>
  <c r="BQ17" i="94"/>
  <c r="BP17" i="94"/>
  <c r="BO17" i="94"/>
  <c r="BN17" i="94"/>
  <c r="BB17" i="94"/>
  <c r="BA17" i="94"/>
  <c r="AZ17" i="94"/>
  <c r="AY17" i="94"/>
  <c r="AL17" i="94"/>
  <c r="AI17" i="94"/>
  <c r="AF17" i="94"/>
  <c r="Q17" i="94"/>
  <c r="O17" i="94"/>
  <c r="E17" i="94"/>
  <c r="JH16" i="94"/>
  <c r="BS16" i="94"/>
  <c r="BR16" i="94"/>
  <c r="BQ16" i="94"/>
  <c r="BP16" i="94"/>
  <c r="BV32" i="94" s="1"/>
  <c r="BB16" i="94"/>
  <c r="BA16" i="94"/>
  <c r="AZ16" i="94"/>
  <c r="AY16" i="94"/>
  <c r="BO16" i="94" s="1"/>
  <c r="AL16" i="94"/>
  <c r="AI16" i="94"/>
  <c r="AF16" i="94"/>
  <c r="Q16" i="94"/>
  <c r="O16" i="94"/>
  <c r="E16" i="94"/>
  <c r="CF15" i="94"/>
  <c r="BS15" i="94"/>
  <c r="BR15" i="94"/>
  <c r="BQ15" i="94"/>
  <c r="BP15" i="94"/>
  <c r="BU37" i="94" s="1"/>
  <c r="BX37" i="94" s="1"/>
  <c r="BC15" i="94"/>
  <c r="BB15" i="94"/>
  <c r="BA15" i="94"/>
  <c r="AZ15" i="94"/>
  <c r="AY15" i="94"/>
  <c r="BC40" i="94" s="1"/>
  <c r="AL15" i="94"/>
  <c r="AI15" i="94"/>
  <c r="AF15" i="94"/>
  <c r="Q15" i="94"/>
  <c r="O15" i="94"/>
  <c r="E15" i="94"/>
  <c r="JH13" i="94"/>
  <c r="HB13" i="94"/>
  <c r="LO12" i="94"/>
  <c r="LO37" i="94" s="1"/>
  <c r="LO9" i="94"/>
  <c r="LO34" i="94" s="1"/>
  <c r="LX8" i="94"/>
  <c r="LX33" i="94" s="1"/>
  <c r="HU8" i="94"/>
  <c r="HM8" i="94"/>
  <c r="EW8" i="94"/>
  <c r="ES8" i="94"/>
  <c r="KK7" i="94"/>
  <c r="KK32" i="94" s="1"/>
  <c r="EZ6" i="94"/>
  <c r="EW6" i="94"/>
  <c r="EQ6" i="94"/>
  <c r="EN6" i="94"/>
  <c r="EJ6" i="94"/>
  <c r="AM6" i="94"/>
  <c r="EM9" i="94" s="1"/>
  <c r="JR4" i="94"/>
  <c r="AV4" i="94"/>
  <c r="FE8" i="94" s="1"/>
  <c r="AU4" i="94"/>
  <c r="HW8" i="94" s="1"/>
  <c r="AT4" i="94"/>
  <c r="FA8" i="94" s="1"/>
  <c r="AS4" i="94"/>
  <c r="EY8" i="94" s="1"/>
  <c r="AR4" i="94"/>
  <c r="HQ8" i="94" s="1"/>
  <c r="AQ4" i="94"/>
  <c r="HO8" i="94" s="1"/>
  <c r="AP4" i="94"/>
  <c r="AO4" i="94"/>
  <c r="EQ8" i="94" s="1"/>
  <c r="AN4" i="94"/>
  <c r="HI8" i="94" s="1"/>
  <c r="AM4" i="94"/>
  <c r="EM8" i="94" s="1"/>
  <c r="N4" i="94"/>
  <c r="FX28" i="94" s="1"/>
  <c r="B3" i="94"/>
  <c r="CR46" i="92"/>
  <c r="CS46" i="92" s="1"/>
  <c r="CR47" i="92"/>
  <c r="CS47" i="92" s="1"/>
  <c r="CR48" i="92"/>
  <c r="CS48" i="92" s="1"/>
  <c r="CR49" i="92"/>
  <c r="CS49" i="92" s="1"/>
  <c r="CR50" i="92"/>
  <c r="CS50" i="92" s="1"/>
  <c r="CR51" i="92"/>
  <c r="CS51" i="92" s="1"/>
  <c r="CR52" i="92"/>
  <c r="CS52" i="92" s="1"/>
  <c r="CR53" i="92"/>
  <c r="CS53" i="92" s="1"/>
  <c r="CR54" i="92"/>
  <c r="CS54" i="92" s="1"/>
  <c r="CR55" i="92"/>
  <c r="CS55" i="92" s="1"/>
  <c r="CR56" i="92"/>
  <c r="CS56" i="92" s="1"/>
  <c r="CR57" i="92"/>
  <c r="CS57" i="92" s="1"/>
  <c r="CR58" i="92"/>
  <c r="CS58" i="92" s="1"/>
  <c r="CR59" i="92"/>
  <c r="CS59" i="92" s="1"/>
  <c r="CR60" i="92"/>
  <c r="CS60" i="92" s="1"/>
  <c r="CR61" i="92"/>
  <c r="CS61" i="92" s="1"/>
  <c r="CR62" i="92"/>
  <c r="CS62" i="92" s="1"/>
  <c r="CR63" i="92"/>
  <c r="CS63" i="92" s="1"/>
  <c r="CR95" i="92"/>
  <c r="CS95" i="92" s="1"/>
  <c r="CR96" i="92"/>
  <c r="CS96" i="92" s="1"/>
  <c r="CR97" i="92"/>
  <c r="CS97" i="92" s="1"/>
  <c r="CR98" i="92"/>
  <c r="CS98" i="92" s="1"/>
  <c r="CR99" i="92"/>
  <c r="CS99" i="92" s="1"/>
  <c r="CR100" i="92"/>
  <c r="CS100" i="92" s="1"/>
  <c r="CR101" i="92"/>
  <c r="CS101" i="92" s="1"/>
  <c r="CR102" i="92"/>
  <c r="CS102" i="92" s="1"/>
  <c r="CR103" i="92"/>
  <c r="CS103" i="92" s="1"/>
  <c r="CR104" i="92"/>
  <c r="CS104" i="92" s="1"/>
  <c r="CR105" i="92"/>
  <c r="CS105" i="92" s="1"/>
  <c r="CR106" i="92"/>
  <c r="CS106" i="92" s="1"/>
  <c r="CR107" i="92"/>
  <c r="CS107" i="92" s="1"/>
  <c r="CR108" i="92"/>
  <c r="CS108" i="92" s="1"/>
  <c r="CR109" i="92"/>
  <c r="CS109" i="92" s="1"/>
  <c r="CR110" i="92"/>
  <c r="CS110" i="92" s="1"/>
  <c r="CR111" i="92"/>
  <c r="CS111" i="92" s="1"/>
  <c r="CR112" i="92"/>
  <c r="CS112" i="92" s="1"/>
  <c r="CR144" i="92"/>
  <c r="CS144" i="92" s="1"/>
  <c r="AI147" i="92"/>
  <c r="AB145" i="92"/>
  <c r="CW144" i="92"/>
  <c r="CQ144" i="92"/>
  <c r="CP144" i="92"/>
  <c r="W144" i="92"/>
  <c r="BS143" i="92"/>
  <c r="BR143" i="92"/>
  <c r="BQ143" i="92"/>
  <c r="BP143" i="92"/>
  <c r="CE143" i="92" s="1"/>
  <c r="BB143" i="92"/>
  <c r="BA143" i="92"/>
  <c r="AZ143" i="92"/>
  <c r="AY143" i="92"/>
  <c r="BO143" i="92" s="1"/>
  <c r="AL143" i="92"/>
  <c r="AI143" i="92"/>
  <c r="AF143" i="92"/>
  <c r="Q143" i="92"/>
  <c r="O143" i="92"/>
  <c r="E143" i="92"/>
  <c r="BS142" i="92"/>
  <c r="BR142" i="92"/>
  <c r="BQ142" i="92"/>
  <c r="BP142" i="92"/>
  <c r="CE142" i="92" s="1"/>
  <c r="BN142" i="92"/>
  <c r="BB142" i="92"/>
  <c r="BA142" i="92"/>
  <c r="AZ142" i="92"/>
  <c r="AY142" i="92"/>
  <c r="BO142" i="92" s="1"/>
  <c r="AL142" i="92"/>
  <c r="AI142" i="92"/>
  <c r="AF142" i="92"/>
  <c r="Q142" i="92"/>
  <c r="O142" i="92"/>
  <c r="E142" i="92"/>
  <c r="BS141" i="92"/>
  <c r="BR141" i="92"/>
  <c r="BQ141" i="92"/>
  <c r="BP141" i="92"/>
  <c r="CF141" i="92" s="1"/>
  <c r="BO141" i="92"/>
  <c r="BB141" i="92"/>
  <c r="BA141" i="92"/>
  <c r="AZ141" i="92"/>
  <c r="AY141" i="92"/>
  <c r="BN141" i="92" s="1"/>
  <c r="AL141" i="92"/>
  <c r="AI141" i="92"/>
  <c r="AF141" i="92"/>
  <c r="Q141" i="92"/>
  <c r="O141" i="92"/>
  <c r="E141" i="92"/>
  <c r="CF140" i="92"/>
  <c r="CE140" i="92"/>
  <c r="BS140" i="92"/>
  <c r="BR140" i="92"/>
  <c r="BQ140" i="92"/>
  <c r="BP140" i="92"/>
  <c r="BN140" i="92"/>
  <c r="BB140" i="92"/>
  <c r="BA140" i="92"/>
  <c r="AZ140" i="92"/>
  <c r="AY140" i="92"/>
  <c r="BO140" i="92" s="1"/>
  <c r="AL140" i="92"/>
  <c r="AI140" i="92"/>
  <c r="AF140" i="92"/>
  <c r="Q140" i="92"/>
  <c r="O140" i="92"/>
  <c r="E140" i="92"/>
  <c r="BS139" i="92"/>
  <c r="BR139" i="92"/>
  <c r="BQ139" i="92"/>
  <c r="BP139" i="92"/>
  <c r="CF139" i="92" s="1"/>
  <c r="BB139" i="92"/>
  <c r="BA139" i="92"/>
  <c r="AZ139" i="92"/>
  <c r="AY139" i="92"/>
  <c r="BO139" i="92" s="1"/>
  <c r="AL139" i="92"/>
  <c r="AI139" i="92"/>
  <c r="AF139" i="92"/>
  <c r="Q139" i="92"/>
  <c r="O139" i="92"/>
  <c r="E139" i="92"/>
  <c r="BS138" i="92"/>
  <c r="BR138" i="92"/>
  <c r="BQ138" i="92"/>
  <c r="BP138" i="92"/>
  <c r="CF138" i="92" s="1"/>
  <c r="BO138" i="92"/>
  <c r="BN138" i="92"/>
  <c r="BB138" i="92"/>
  <c r="BA138" i="92"/>
  <c r="AZ138" i="92"/>
  <c r="AY138" i="92"/>
  <c r="AL138" i="92"/>
  <c r="AI138" i="92"/>
  <c r="AF138" i="92"/>
  <c r="Q138" i="92"/>
  <c r="O138" i="92"/>
  <c r="E138" i="92"/>
  <c r="BS137" i="92"/>
  <c r="BR137" i="92"/>
  <c r="BQ137" i="92"/>
  <c r="BP137" i="92"/>
  <c r="BB137" i="92"/>
  <c r="BA137" i="92"/>
  <c r="AZ137" i="92"/>
  <c r="AY137" i="92"/>
  <c r="BO137" i="92" s="1"/>
  <c r="AL137" i="92"/>
  <c r="AI137" i="92"/>
  <c r="AF137" i="92"/>
  <c r="Q137" i="92"/>
  <c r="O137" i="92"/>
  <c r="E137" i="92"/>
  <c r="CF136" i="92"/>
  <c r="CE136" i="92"/>
  <c r="BS136" i="92"/>
  <c r="BR136" i="92"/>
  <c r="BQ136" i="92"/>
  <c r="BP136" i="92"/>
  <c r="BO136" i="92"/>
  <c r="BB136" i="92"/>
  <c r="BA136" i="92"/>
  <c r="AZ136" i="92"/>
  <c r="AY136" i="92"/>
  <c r="BN136" i="92" s="1"/>
  <c r="AL136" i="92"/>
  <c r="AI136" i="92"/>
  <c r="AF136" i="92"/>
  <c r="Q136" i="92"/>
  <c r="O136" i="92"/>
  <c r="E136" i="92"/>
  <c r="BS135" i="92"/>
  <c r="BR135" i="92"/>
  <c r="BQ135" i="92"/>
  <c r="BP135" i="92"/>
  <c r="CF135" i="92" s="1"/>
  <c r="BB135" i="92"/>
  <c r="BA135" i="92"/>
  <c r="AZ135" i="92"/>
  <c r="AY135" i="92"/>
  <c r="AL135" i="92"/>
  <c r="AI135" i="92"/>
  <c r="AF135" i="92"/>
  <c r="Q135" i="92"/>
  <c r="O135" i="92"/>
  <c r="E135" i="92"/>
  <c r="BS134" i="92"/>
  <c r="BR134" i="92"/>
  <c r="BQ134" i="92"/>
  <c r="BP134" i="92"/>
  <c r="BO134" i="92"/>
  <c r="BN134" i="92"/>
  <c r="BB134" i="92"/>
  <c r="BA134" i="92"/>
  <c r="AZ134" i="92"/>
  <c r="AY134" i="92"/>
  <c r="AL134" i="92"/>
  <c r="AI134" i="92"/>
  <c r="AF134" i="92"/>
  <c r="Q134" i="92"/>
  <c r="O134" i="92"/>
  <c r="E134" i="92"/>
  <c r="BS133" i="92"/>
  <c r="BR133" i="92"/>
  <c r="BQ133" i="92"/>
  <c r="BP133" i="92"/>
  <c r="CF133" i="92" s="1"/>
  <c r="BB133" i="92"/>
  <c r="BA133" i="92"/>
  <c r="AZ133" i="92"/>
  <c r="AY133" i="92"/>
  <c r="BO133" i="92" s="1"/>
  <c r="AL133" i="92"/>
  <c r="AI133" i="92"/>
  <c r="AF133" i="92"/>
  <c r="Q133" i="92"/>
  <c r="O133" i="92"/>
  <c r="E133" i="92"/>
  <c r="BS132" i="92"/>
  <c r="BR132" i="92"/>
  <c r="BQ132" i="92"/>
  <c r="BP132" i="92"/>
  <c r="CF132" i="92" s="1"/>
  <c r="BO132" i="92"/>
  <c r="BN132" i="92"/>
  <c r="BB132" i="92"/>
  <c r="BA132" i="92"/>
  <c r="AZ132" i="92"/>
  <c r="AY132" i="92"/>
  <c r="AL132" i="92"/>
  <c r="AI132" i="92"/>
  <c r="AF132" i="92"/>
  <c r="Q132" i="92"/>
  <c r="O132" i="92"/>
  <c r="E132" i="92"/>
  <c r="BS131" i="92"/>
  <c r="BR131" i="92"/>
  <c r="BQ131" i="92"/>
  <c r="BP131" i="92"/>
  <c r="CF131" i="92" s="1"/>
  <c r="BB131" i="92"/>
  <c r="BA131" i="92"/>
  <c r="AZ131" i="92"/>
  <c r="AY131" i="92"/>
  <c r="AL131" i="92"/>
  <c r="AI131" i="92"/>
  <c r="AF131" i="92"/>
  <c r="Q131" i="92"/>
  <c r="O131" i="92"/>
  <c r="E131" i="92"/>
  <c r="CF130" i="92"/>
  <c r="BS130" i="92"/>
  <c r="BR130" i="92"/>
  <c r="BQ130" i="92"/>
  <c r="BP130" i="92"/>
  <c r="CE130" i="92" s="1"/>
  <c r="BN130" i="92"/>
  <c r="BB130" i="92"/>
  <c r="BA130" i="92"/>
  <c r="AZ130" i="92"/>
  <c r="AY130" i="92"/>
  <c r="BO130" i="92" s="1"/>
  <c r="AL130" i="92"/>
  <c r="AI130" i="92"/>
  <c r="AF130" i="92"/>
  <c r="Q130" i="92"/>
  <c r="O130" i="92"/>
  <c r="E130" i="92"/>
  <c r="BS129" i="92"/>
  <c r="BR129" i="92"/>
  <c r="BQ129" i="92"/>
  <c r="BP129" i="92"/>
  <c r="CE129" i="92" s="1"/>
  <c r="BO129" i="92"/>
  <c r="BN129" i="92"/>
  <c r="BB129" i="92"/>
  <c r="BA129" i="92"/>
  <c r="AZ129" i="92"/>
  <c r="AY129" i="92"/>
  <c r="AL129" i="92"/>
  <c r="AI129" i="92"/>
  <c r="AF129" i="92"/>
  <c r="Q129" i="92"/>
  <c r="O129" i="92"/>
  <c r="E129" i="92"/>
  <c r="CE128" i="92"/>
  <c r="BS128" i="92"/>
  <c r="BR128" i="92"/>
  <c r="BQ128" i="92"/>
  <c r="BP128" i="92"/>
  <c r="CF128" i="92" s="1"/>
  <c r="BB128" i="92"/>
  <c r="BA128" i="92"/>
  <c r="AZ128" i="92"/>
  <c r="AY128" i="92"/>
  <c r="AL128" i="92"/>
  <c r="AI128" i="92"/>
  <c r="AF128" i="92"/>
  <c r="Q128" i="92"/>
  <c r="O128" i="92"/>
  <c r="E128" i="92"/>
  <c r="CF127" i="92"/>
  <c r="CE127" i="92"/>
  <c r="BS127" i="92"/>
  <c r="BR127" i="92"/>
  <c r="BQ127" i="92"/>
  <c r="BP127" i="92"/>
  <c r="BO127" i="92"/>
  <c r="BN127" i="92"/>
  <c r="BB127" i="92"/>
  <c r="BA127" i="92"/>
  <c r="AZ127" i="92"/>
  <c r="AY127" i="92"/>
  <c r="AL127" i="92"/>
  <c r="AI127" i="92"/>
  <c r="AF127" i="92"/>
  <c r="Q127" i="92"/>
  <c r="O127" i="92"/>
  <c r="E127" i="92"/>
  <c r="BS126" i="92"/>
  <c r="BR126" i="92"/>
  <c r="BQ126" i="92"/>
  <c r="BP126" i="92"/>
  <c r="BO126" i="92"/>
  <c r="BB126" i="92"/>
  <c r="BA126" i="92"/>
  <c r="AZ126" i="92"/>
  <c r="AY126" i="92"/>
  <c r="BN126" i="92" s="1"/>
  <c r="AL126" i="92"/>
  <c r="AI126" i="92"/>
  <c r="AF126" i="92"/>
  <c r="Q126" i="92"/>
  <c r="O126" i="92"/>
  <c r="E126" i="92"/>
  <c r="BS125" i="92"/>
  <c r="BR125" i="92"/>
  <c r="BQ125" i="92"/>
  <c r="BP125" i="92"/>
  <c r="CF125" i="92" s="1"/>
  <c r="BB125" i="92"/>
  <c r="BA125" i="92"/>
  <c r="AZ125" i="92"/>
  <c r="AY125" i="92"/>
  <c r="BO125" i="92" s="1"/>
  <c r="AL125" i="92"/>
  <c r="AI125" i="92"/>
  <c r="AF125" i="92"/>
  <c r="Q125" i="92"/>
  <c r="O125" i="92"/>
  <c r="E125" i="92"/>
  <c r="CF124" i="92"/>
  <c r="BS124" i="92"/>
  <c r="BR124" i="92"/>
  <c r="BQ124" i="92"/>
  <c r="BP124" i="92"/>
  <c r="CE124" i="92" s="1"/>
  <c r="BB124" i="92"/>
  <c r="BA124" i="92"/>
  <c r="AZ124" i="92"/>
  <c r="AY124" i="92"/>
  <c r="BO124" i="92" s="1"/>
  <c r="AL124" i="92"/>
  <c r="AI124" i="92"/>
  <c r="AF124" i="92"/>
  <c r="Q124" i="92"/>
  <c r="O124" i="92"/>
  <c r="E124" i="92"/>
  <c r="BS123" i="92"/>
  <c r="BR123" i="92"/>
  <c r="BQ123" i="92"/>
  <c r="BP123" i="92"/>
  <c r="CF123" i="92" s="1"/>
  <c r="BN123" i="92"/>
  <c r="BB123" i="92"/>
  <c r="BA123" i="92"/>
  <c r="AZ123" i="92"/>
  <c r="AY123" i="92"/>
  <c r="BO123" i="92" s="1"/>
  <c r="AL123" i="92"/>
  <c r="AI123" i="92"/>
  <c r="AF123" i="92"/>
  <c r="Q123" i="92"/>
  <c r="O123" i="92"/>
  <c r="E123" i="92"/>
  <c r="BS122" i="92"/>
  <c r="BR122" i="92"/>
  <c r="BQ122" i="92"/>
  <c r="BP122" i="92"/>
  <c r="BB122" i="92"/>
  <c r="BA122" i="92"/>
  <c r="AZ122" i="92"/>
  <c r="AY122" i="92"/>
  <c r="BO122" i="92" s="1"/>
  <c r="AL122" i="92"/>
  <c r="AI122" i="92"/>
  <c r="AF122" i="92"/>
  <c r="Q122" i="92"/>
  <c r="O122" i="92"/>
  <c r="E122" i="92"/>
  <c r="BS121" i="92"/>
  <c r="BR121" i="92"/>
  <c r="BQ121" i="92"/>
  <c r="BP121" i="92"/>
  <c r="CF121" i="92" s="1"/>
  <c r="BN121" i="92"/>
  <c r="BB121" i="92"/>
  <c r="BA121" i="92"/>
  <c r="AZ121" i="92"/>
  <c r="AY121" i="92"/>
  <c r="BO121" i="92" s="1"/>
  <c r="AL121" i="92"/>
  <c r="AI121" i="92"/>
  <c r="AF121" i="92"/>
  <c r="Q121" i="92"/>
  <c r="O121" i="92"/>
  <c r="E121" i="92"/>
  <c r="BS120" i="92"/>
  <c r="BR120" i="92"/>
  <c r="BQ120" i="92"/>
  <c r="BP120" i="92"/>
  <c r="CF120" i="92" s="1"/>
  <c r="BO120" i="92"/>
  <c r="BB120" i="92"/>
  <c r="BA120" i="92"/>
  <c r="AZ120" i="92"/>
  <c r="AY120" i="92"/>
  <c r="BN120" i="92" s="1"/>
  <c r="AL120" i="92"/>
  <c r="AI120" i="92"/>
  <c r="AF120" i="92"/>
  <c r="Q120" i="92"/>
  <c r="O120" i="92"/>
  <c r="E120" i="92"/>
  <c r="BS119" i="92"/>
  <c r="BR119" i="92"/>
  <c r="BQ119" i="92"/>
  <c r="BP119" i="92"/>
  <c r="CF119" i="92" s="1"/>
  <c r="BB119" i="92"/>
  <c r="BA119" i="92"/>
  <c r="AZ119" i="92"/>
  <c r="AY119" i="92"/>
  <c r="AL119" i="92"/>
  <c r="AI119" i="92"/>
  <c r="AF119" i="92"/>
  <c r="Q119" i="92"/>
  <c r="O119" i="92"/>
  <c r="E119" i="92"/>
  <c r="BS118" i="92"/>
  <c r="BR118" i="92"/>
  <c r="BQ118" i="92"/>
  <c r="BP118" i="92"/>
  <c r="CF118" i="92" s="1"/>
  <c r="BO118" i="92"/>
  <c r="BN118" i="92"/>
  <c r="BB118" i="92"/>
  <c r="BA118" i="92"/>
  <c r="AZ118" i="92"/>
  <c r="AY118" i="92"/>
  <c r="AL118" i="92"/>
  <c r="AI118" i="92"/>
  <c r="AF118" i="92"/>
  <c r="Q118" i="92"/>
  <c r="O118" i="92"/>
  <c r="E118" i="92"/>
  <c r="BS117" i="92"/>
  <c r="BR117" i="92"/>
  <c r="BQ117" i="92"/>
  <c r="BP117" i="92"/>
  <c r="CF117" i="92" s="1"/>
  <c r="BB117" i="92"/>
  <c r="BA117" i="92"/>
  <c r="AZ117" i="92"/>
  <c r="AY117" i="92"/>
  <c r="BO117" i="92" s="1"/>
  <c r="AL117" i="92"/>
  <c r="AI117" i="92"/>
  <c r="AF117" i="92"/>
  <c r="Q117" i="92"/>
  <c r="O117" i="92"/>
  <c r="E117" i="92"/>
  <c r="CF116" i="92"/>
  <c r="CE116" i="92"/>
  <c r="BS116" i="92"/>
  <c r="BR116" i="92"/>
  <c r="BQ116" i="92"/>
  <c r="BP116" i="92"/>
  <c r="BO116" i="92"/>
  <c r="BN116" i="92"/>
  <c r="BB116" i="92"/>
  <c r="BA116" i="92"/>
  <c r="AZ116" i="92"/>
  <c r="AY116" i="92"/>
  <c r="AL116" i="92"/>
  <c r="AI116" i="92"/>
  <c r="AF116" i="92"/>
  <c r="Q116" i="92"/>
  <c r="O116" i="92"/>
  <c r="E116" i="92"/>
  <c r="BS115" i="92"/>
  <c r="BR115" i="92"/>
  <c r="BQ115" i="92"/>
  <c r="BP115" i="92"/>
  <c r="CF115" i="92" s="1"/>
  <c r="BO115" i="92"/>
  <c r="BB115" i="92"/>
  <c r="BA115" i="92"/>
  <c r="AZ115" i="92"/>
  <c r="AY115" i="92"/>
  <c r="BN115" i="92" s="1"/>
  <c r="AL115" i="92"/>
  <c r="AI115" i="92"/>
  <c r="AF115" i="92"/>
  <c r="Q115" i="92"/>
  <c r="O115" i="92"/>
  <c r="E115" i="92"/>
  <c r="CE114" i="92"/>
  <c r="BS114" i="92"/>
  <c r="BR114" i="92"/>
  <c r="BQ114" i="92"/>
  <c r="BP114" i="92"/>
  <c r="CF114" i="92" s="1"/>
  <c r="BO114" i="92"/>
  <c r="BN114" i="92"/>
  <c r="BB114" i="92"/>
  <c r="BA114" i="92"/>
  <c r="AZ114" i="92"/>
  <c r="AY114" i="92"/>
  <c r="AL114" i="92"/>
  <c r="AI114" i="92"/>
  <c r="AF114" i="92"/>
  <c r="Q114" i="92"/>
  <c r="O114" i="92"/>
  <c r="E114" i="92"/>
  <c r="BS113" i="92"/>
  <c r="BR113" i="92"/>
  <c r="BQ113" i="92"/>
  <c r="BP113" i="92"/>
  <c r="CF113" i="92" s="1"/>
  <c r="BB113" i="92"/>
  <c r="BA113" i="92"/>
  <c r="AZ113" i="92"/>
  <c r="AY113" i="92"/>
  <c r="BN113" i="92" s="1"/>
  <c r="AL113" i="92"/>
  <c r="AI113" i="92"/>
  <c r="AF113" i="92"/>
  <c r="Q113" i="92"/>
  <c r="O113" i="92"/>
  <c r="E113" i="92"/>
  <c r="CW112" i="92"/>
  <c r="CV112" i="92"/>
  <c r="CP112" i="92"/>
  <c r="CQ112" i="92" s="1"/>
  <c r="CN112" i="92"/>
  <c r="CO112" i="92" s="1"/>
  <c r="CK112" i="92"/>
  <c r="CW111" i="92"/>
  <c r="CV111" i="92"/>
  <c r="CP111" i="92"/>
  <c r="CQ111" i="92" s="1"/>
  <c r="CO111" i="92"/>
  <c r="CN111" i="92"/>
  <c r="CK111" i="92"/>
  <c r="CW110" i="92"/>
  <c r="CV110" i="92"/>
  <c r="CP110" i="92"/>
  <c r="CQ110" i="92" s="1"/>
  <c r="CN110" i="92"/>
  <c r="CO110" i="92" s="1"/>
  <c r="CK110" i="92"/>
  <c r="CW109" i="92"/>
  <c r="CV109" i="92"/>
  <c r="CP109" i="92"/>
  <c r="CQ109" i="92" s="1"/>
  <c r="CO109" i="92"/>
  <c r="CN109" i="92"/>
  <c r="CK109" i="92"/>
  <c r="CW108" i="92"/>
  <c r="CV108" i="92"/>
  <c r="CP108" i="92"/>
  <c r="CQ108" i="92" s="1"/>
  <c r="CO108" i="92"/>
  <c r="CN108" i="92"/>
  <c r="CK108" i="92"/>
  <c r="CW107" i="92"/>
  <c r="CV107" i="92"/>
  <c r="CP107" i="92"/>
  <c r="CQ107" i="92" s="1"/>
  <c r="CN107" i="92"/>
  <c r="CO107" i="92" s="1"/>
  <c r="CK107" i="92"/>
  <c r="CW106" i="92"/>
  <c r="CV106" i="92"/>
  <c r="CQ106" i="92"/>
  <c r="CP106" i="92"/>
  <c r="CO106" i="92"/>
  <c r="CN106" i="92"/>
  <c r="CK106" i="92"/>
  <c r="CW105" i="92"/>
  <c r="CV105" i="92"/>
  <c r="CQ105" i="92"/>
  <c r="CP105" i="92"/>
  <c r="CO105" i="92"/>
  <c r="CN105" i="92"/>
  <c r="CK105" i="92"/>
  <c r="CW104" i="92"/>
  <c r="CV104" i="92"/>
  <c r="CQ104" i="92"/>
  <c r="CP104" i="92"/>
  <c r="CN104" i="92"/>
  <c r="CO104" i="92" s="1"/>
  <c r="CK104" i="92"/>
  <c r="AM104" i="92"/>
  <c r="EM107" i="92" s="1"/>
  <c r="CW103" i="92"/>
  <c r="CV103" i="92"/>
  <c r="CQ103" i="92"/>
  <c r="CP103" i="92"/>
  <c r="CN103" i="92"/>
  <c r="CO103" i="92" s="1"/>
  <c r="CK103" i="92"/>
  <c r="CW102" i="92"/>
  <c r="CV102" i="92"/>
  <c r="CP102" i="92"/>
  <c r="CQ102" i="92" s="1"/>
  <c r="CO102" i="92"/>
  <c r="CN102" i="92"/>
  <c r="CK102" i="92"/>
  <c r="N102" i="92"/>
  <c r="N104" i="92" s="1"/>
  <c r="DJ108" i="92" s="1"/>
  <c r="CW101" i="92"/>
  <c r="CV101" i="92"/>
  <c r="CP101" i="92"/>
  <c r="CQ101" i="92" s="1"/>
  <c r="CN101" i="92"/>
  <c r="CO101" i="92" s="1"/>
  <c r="CK101" i="92"/>
  <c r="CW100" i="92"/>
  <c r="CV100" i="92"/>
  <c r="CP100" i="92"/>
  <c r="CQ100" i="92" s="1"/>
  <c r="CN100" i="92"/>
  <c r="CO100" i="92" s="1"/>
  <c r="CK100" i="92"/>
  <c r="CW99" i="92"/>
  <c r="CV99" i="92"/>
  <c r="CP99" i="92"/>
  <c r="CQ99" i="92" s="1"/>
  <c r="CO99" i="92"/>
  <c r="CN99" i="92"/>
  <c r="CK99" i="92"/>
  <c r="CW98" i="92"/>
  <c r="CV98" i="92"/>
  <c r="CP98" i="92"/>
  <c r="CQ98" i="92" s="1"/>
  <c r="CN98" i="92"/>
  <c r="CO98" i="92" s="1"/>
  <c r="CK98" i="92"/>
  <c r="AI98" i="92"/>
  <c r="CW97" i="92"/>
  <c r="CV97" i="92"/>
  <c r="CP97" i="92"/>
  <c r="CQ97" i="92" s="1"/>
  <c r="CO97" i="92"/>
  <c r="CN97" i="92"/>
  <c r="CK97" i="92"/>
  <c r="CW96" i="92"/>
  <c r="CV96" i="92"/>
  <c r="CQ96" i="92"/>
  <c r="CP96" i="92"/>
  <c r="CN96" i="92"/>
  <c r="CO96" i="92" s="1"/>
  <c r="CK96" i="92"/>
  <c r="AB96" i="92"/>
  <c r="CW95" i="92"/>
  <c r="CV95" i="92"/>
  <c r="CQ95" i="92"/>
  <c r="CP95" i="92"/>
  <c r="CN95" i="92"/>
  <c r="CO95" i="92" s="1"/>
  <c r="CK95" i="92"/>
  <c r="W95" i="92"/>
  <c r="BS94" i="92"/>
  <c r="BR94" i="92"/>
  <c r="BQ94" i="92"/>
  <c r="BP94" i="92"/>
  <c r="BN94" i="92"/>
  <c r="BB94" i="92"/>
  <c r="BA94" i="92"/>
  <c r="AZ94" i="92"/>
  <c r="AY94" i="92"/>
  <c r="BO94" i="92" s="1"/>
  <c r="AL94" i="92"/>
  <c r="AI94" i="92"/>
  <c r="AF94" i="92"/>
  <c r="Q94" i="92"/>
  <c r="O94" i="92"/>
  <c r="E94" i="92"/>
  <c r="BS93" i="92"/>
  <c r="BR93" i="92"/>
  <c r="BQ93" i="92"/>
  <c r="BP93" i="92"/>
  <c r="CE93" i="92" s="1"/>
  <c r="BO93" i="92"/>
  <c r="BN93" i="92"/>
  <c r="BB93" i="92"/>
  <c r="BA93" i="92"/>
  <c r="AZ93" i="92"/>
  <c r="AY93" i="92"/>
  <c r="AL93" i="92"/>
  <c r="AI93" i="92"/>
  <c r="AF93" i="92"/>
  <c r="Q93" i="92"/>
  <c r="O93" i="92"/>
  <c r="E93" i="92"/>
  <c r="BS92" i="92"/>
  <c r="BR92" i="92"/>
  <c r="BQ92" i="92"/>
  <c r="BP92" i="92"/>
  <c r="CF92" i="92" s="1"/>
  <c r="BB92" i="92"/>
  <c r="BA92" i="92"/>
  <c r="AZ92" i="92"/>
  <c r="AY92" i="92"/>
  <c r="AL92" i="92"/>
  <c r="AI92" i="92"/>
  <c r="AF92" i="92"/>
  <c r="Q92" i="92"/>
  <c r="O92" i="92"/>
  <c r="E92" i="92"/>
  <c r="CF91" i="92"/>
  <c r="CE91" i="92"/>
  <c r="BS91" i="92"/>
  <c r="BR91" i="92"/>
  <c r="BQ91" i="92"/>
  <c r="BP91" i="92"/>
  <c r="BN91" i="92"/>
  <c r="BB91" i="92"/>
  <c r="BA91" i="92"/>
  <c r="AZ91" i="92"/>
  <c r="AY91" i="92"/>
  <c r="BO91" i="92" s="1"/>
  <c r="AL91" i="92"/>
  <c r="AI91" i="92"/>
  <c r="AF91" i="92"/>
  <c r="Q91" i="92"/>
  <c r="O91" i="92"/>
  <c r="E91" i="92"/>
  <c r="BS90" i="92"/>
  <c r="BR90" i="92"/>
  <c r="BQ90" i="92"/>
  <c r="BP90" i="92"/>
  <c r="CE90" i="92" s="1"/>
  <c r="BB90" i="92"/>
  <c r="BA90" i="92"/>
  <c r="AZ90" i="92"/>
  <c r="AY90" i="92"/>
  <c r="BO90" i="92" s="1"/>
  <c r="AL90" i="92"/>
  <c r="AI90" i="92"/>
  <c r="AF90" i="92"/>
  <c r="Q90" i="92"/>
  <c r="O90" i="92"/>
  <c r="E90" i="92"/>
  <c r="CF89" i="92"/>
  <c r="CE89" i="92"/>
  <c r="BS89" i="92"/>
  <c r="BR89" i="92"/>
  <c r="BQ89" i="92"/>
  <c r="BP89" i="92"/>
  <c r="BB89" i="92"/>
  <c r="BA89" i="92"/>
  <c r="AZ89" i="92"/>
  <c r="AY89" i="92"/>
  <c r="BO89" i="92" s="1"/>
  <c r="AL89" i="92"/>
  <c r="AI89" i="92"/>
  <c r="AF89" i="92"/>
  <c r="Q89" i="92"/>
  <c r="O89" i="92"/>
  <c r="E89" i="92"/>
  <c r="CF88" i="92"/>
  <c r="BS88" i="92"/>
  <c r="BR88" i="92"/>
  <c r="BQ88" i="92"/>
  <c r="BP88" i="92"/>
  <c r="CE88" i="92" s="1"/>
  <c r="BB88" i="92"/>
  <c r="BA88" i="92"/>
  <c r="AZ88" i="92"/>
  <c r="AY88" i="92"/>
  <c r="BO88" i="92" s="1"/>
  <c r="AL88" i="92"/>
  <c r="AI88" i="92"/>
  <c r="AF88" i="92"/>
  <c r="Q88" i="92"/>
  <c r="O88" i="92"/>
  <c r="E88" i="92"/>
  <c r="BS87" i="92"/>
  <c r="BR87" i="92"/>
  <c r="BQ87" i="92"/>
  <c r="BP87" i="92"/>
  <c r="CF87" i="92" s="1"/>
  <c r="BB87" i="92"/>
  <c r="BA87" i="92"/>
  <c r="AZ87" i="92"/>
  <c r="AY87" i="92"/>
  <c r="BO87" i="92" s="1"/>
  <c r="AL87" i="92"/>
  <c r="AI87" i="92"/>
  <c r="AF87" i="92"/>
  <c r="Q87" i="92"/>
  <c r="O87" i="92"/>
  <c r="E87" i="92"/>
  <c r="CE86" i="92"/>
  <c r="BS86" i="92"/>
  <c r="BR86" i="92"/>
  <c r="BQ86" i="92"/>
  <c r="BP86" i="92"/>
  <c r="CF86" i="92" s="1"/>
  <c r="BO86" i="92"/>
  <c r="BB86" i="92"/>
  <c r="BA86" i="92"/>
  <c r="AZ86" i="92"/>
  <c r="AY86" i="92"/>
  <c r="BN86" i="92" s="1"/>
  <c r="AL86" i="92"/>
  <c r="AI86" i="92"/>
  <c r="AF86" i="92"/>
  <c r="Q86" i="92"/>
  <c r="O86" i="92"/>
  <c r="E86" i="92"/>
  <c r="CF85" i="92"/>
  <c r="BS85" i="92"/>
  <c r="BR85" i="92"/>
  <c r="BQ85" i="92"/>
  <c r="BP85" i="92"/>
  <c r="CE85" i="92" s="1"/>
  <c r="BN85" i="92"/>
  <c r="BB85" i="92"/>
  <c r="BA85" i="92"/>
  <c r="AZ85" i="92"/>
  <c r="AY85" i="92"/>
  <c r="BO85" i="92" s="1"/>
  <c r="AL85" i="92"/>
  <c r="AI85" i="92"/>
  <c r="AF85" i="92"/>
  <c r="Q85" i="92"/>
  <c r="O85" i="92"/>
  <c r="E85" i="92"/>
  <c r="BS84" i="92"/>
  <c r="BR84" i="92"/>
  <c r="BQ84" i="92"/>
  <c r="BP84" i="92"/>
  <c r="CF84" i="92" s="1"/>
  <c r="BN84" i="92"/>
  <c r="BB84" i="92"/>
  <c r="BA84" i="92"/>
  <c r="AZ84" i="92"/>
  <c r="AY84" i="92"/>
  <c r="BO84" i="92" s="1"/>
  <c r="AL84" i="92"/>
  <c r="AI84" i="92"/>
  <c r="AF84" i="92"/>
  <c r="Q84" i="92"/>
  <c r="O84" i="92"/>
  <c r="E84" i="92"/>
  <c r="CF83" i="92"/>
  <c r="CE83" i="92"/>
  <c r="BS83" i="92"/>
  <c r="BR83" i="92"/>
  <c r="BQ83" i="92"/>
  <c r="BP83" i="92"/>
  <c r="BB83" i="92"/>
  <c r="BA83" i="92"/>
  <c r="AZ83" i="92"/>
  <c r="AY83" i="92"/>
  <c r="BO83" i="92" s="1"/>
  <c r="AL83" i="92"/>
  <c r="AI83" i="92"/>
  <c r="AF83" i="92"/>
  <c r="Q83" i="92"/>
  <c r="O83" i="92"/>
  <c r="E83" i="92"/>
  <c r="BS82" i="92"/>
  <c r="BR82" i="92"/>
  <c r="BQ82" i="92"/>
  <c r="BP82" i="92"/>
  <c r="CF82" i="92" s="1"/>
  <c r="BO82" i="92"/>
  <c r="BB82" i="92"/>
  <c r="BA82" i="92"/>
  <c r="AZ82" i="92"/>
  <c r="AY82" i="92"/>
  <c r="BN82" i="92" s="1"/>
  <c r="AL82" i="92"/>
  <c r="AI82" i="92"/>
  <c r="AF82" i="92"/>
  <c r="Q82" i="92"/>
  <c r="O82" i="92"/>
  <c r="E82" i="92"/>
  <c r="BS81" i="92"/>
  <c r="BR81" i="92"/>
  <c r="BQ81" i="92"/>
  <c r="BP81" i="92"/>
  <c r="BN81" i="92"/>
  <c r="BB81" i="92"/>
  <c r="BA81" i="92"/>
  <c r="AZ81" i="92"/>
  <c r="AY81" i="92"/>
  <c r="BO81" i="92" s="1"/>
  <c r="AL81" i="92"/>
  <c r="AI81" i="92"/>
  <c r="AF81" i="92"/>
  <c r="Q81" i="92"/>
  <c r="O81" i="92"/>
  <c r="E81" i="92"/>
  <c r="BS80" i="92"/>
  <c r="BR80" i="92"/>
  <c r="BQ80" i="92"/>
  <c r="BP80" i="92"/>
  <c r="CF80" i="92" s="1"/>
  <c r="BO80" i="92"/>
  <c r="BN80" i="92"/>
  <c r="BB80" i="92"/>
  <c r="BA80" i="92"/>
  <c r="AZ80" i="92"/>
  <c r="AY80" i="92"/>
  <c r="AL80" i="92"/>
  <c r="AI80" i="92"/>
  <c r="AF80" i="92"/>
  <c r="Q80" i="92"/>
  <c r="O80" i="92"/>
  <c r="E80" i="92"/>
  <c r="CE79" i="92"/>
  <c r="BS79" i="92"/>
  <c r="BR79" i="92"/>
  <c r="BQ79" i="92"/>
  <c r="BP79" i="92"/>
  <c r="CF79" i="92" s="1"/>
  <c r="BO79" i="92"/>
  <c r="BB79" i="92"/>
  <c r="BA79" i="92"/>
  <c r="AZ79" i="92"/>
  <c r="AY79" i="92"/>
  <c r="BN79" i="92" s="1"/>
  <c r="AL79" i="92"/>
  <c r="AI79" i="92"/>
  <c r="AF79" i="92"/>
  <c r="Q79" i="92"/>
  <c r="O79" i="92"/>
  <c r="E79" i="92"/>
  <c r="BS78" i="92"/>
  <c r="BR78" i="92"/>
  <c r="BQ78" i="92"/>
  <c r="BP78" i="92"/>
  <c r="CF78" i="92" s="1"/>
  <c r="BB78" i="92"/>
  <c r="BA78" i="92"/>
  <c r="AZ78" i="92"/>
  <c r="AY78" i="92"/>
  <c r="BO78" i="92" s="1"/>
  <c r="AL78" i="92"/>
  <c r="AI78" i="92"/>
  <c r="AF78" i="92"/>
  <c r="Q78" i="92"/>
  <c r="O78" i="92"/>
  <c r="E78" i="92"/>
  <c r="BS77" i="92"/>
  <c r="BR77" i="92"/>
  <c r="BQ77" i="92"/>
  <c r="BP77" i="92"/>
  <c r="CF77" i="92" s="1"/>
  <c r="BB77" i="92"/>
  <c r="BA77" i="92"/>
  <c r="AZ77" i="92"/>
  <c r="AY77" i="92"/>
  <c r="BO77" i="92" s="1"/>
  <c r="AL77" i="92"/>
  <c r="AI77" i="92"/>
  <c r="AF77" i="92"/>
  <c r="Q77" i="92"/>
  <c r="O77" i="92"/>
  <c r="E77" i="92"/>
  <c r="BS76" i="92"/>
  <c r="BR76" i="92"/>
  <c r="BQ76" i="92"/>
  <c r="BP76" i="92"/>
  <c r="CF76" i="92" s="1"/>
  <c r="BB76" i="92"/>
  <c r="BA76" i="92"/>
  <c r="AZ76" i="92"/>
  <c r="AY76" i="92"/>
  <c r="BO76" i="92" s="1"/>
  <c r="AL76" i="92"/>
  <c r="AI76" i="92"/>
  <c r="AF76" i="92"/>
  <c r="Q76" i="92"/>
  <c r="O76" i="92"/>
  <c r="E76" i="92"/>
  <c r="CE75" i="92"/>
  <c r="BS75" i="92"/>
  <c r="BR75" i="92"/>
  <c r="BQ75" i="92"/>
  <c r="BP75" i="92"/>
  <c r="CF75" i="92" s="1"/>
  <c r="BN75" i="92"/>
  <c r="BB75" i="92"/>
  <c r="BA75" i="92"/>
  <c r="AZ75" i="92"/>
  <c r="AY75" i="92"/>
  <c r="BO75" i="92" s="1"/>
  <c r="AL75" i="92"/>
  <c r="AI75" i="92"/>
  <c r="AF75" i="92"/>
  <c r="Q75" i="92"/>
  <c r="O75" i="92"/>
  <c r="E75" i="92"/>
  <c r="BS74" i="92"/>
  <c r="BR74" i="92"/>
  <c r="BQ74" i="92"/>
  <c r="BP74" i="92"/>
  <c r="CF74" i="92" s="1"/>
  <c r="BO74" i="92"/>
  <c r="BB74" i="92"/>
  <c r="BA74" i="92"/>
  <c r="AZ74" i="92"/>
  <c r="AY74" i="92"/>
  <c r="BN74" i="92" s="1"/>
  <c r="AL74" i="92"/>
  <c r="AI74" i="92"/>
  <c r="AF74" i="92"/>
  <c r="Q74" i="92"/>
  <c r="O74" i="92"/>
  <c r="E74" i="92"/>
  <c r="BS73" i="92"/>
  <c r="BR73" i="92"/>
  <c r="BQ73" i="92"/>
  <c r="BP73" i="92"/>
  <c r="CE73" i="92" s="1"/>
  <c r="BO73" i="92"/>
  <c r="BN73" i="92"/>
  <c r="BB73" i="92"/>
  <c r="BA73" i="92"/>
  <c r="AZ73" i="92"/>
  <c r="AY73" i="92"/>
  <c r="AL73" i="92"/>
  <c r="AI73" i="92"/>
  <c r="AF73" i="92"/>
  <c r="Q73" i="92"/>
  <c r="O73" i="92"/>
  <c r="E73" i="92"/>
  <c r="BS72" i="92"/>
  <c r="BR72" i="92"/>
  <c r="BQ72" i="92"/>
  <c r="BP72" i="92"/>
  <c r="CF72" i="92" s="1"/>
  <c r="BN72" i="92"/>
  <c r="BB72" i="92"/>
  <c r="BA72" i="92"/>
  <c r="AZ72" i="92"/>
  <c r="AY72" i="92"/>
  <c r="BO72" i="92" s="1"/>
  <c r="AL72" i="92"/>
  <c r="AI72" i="92"/>
  <c r="AF72" i="92"/>
  <c r="Q72" i="92"/>
  <c r="O72" i="92"/>
  <c r="E72" i="92"/>
  <c r="CE71" i="92"/>
  <c r="BS71" i="92"/>
  <c r="BR71" i="92"/>
  <c r="BQ71" i="92"/>
  <c r="BP71" i="92"/>
  <c r="CF71" i="92" s="1"/>
  <c r="BO71" i="92"/>
  <c r="BN71" i="92"/>
  <c r="BB71" i="92"/>
  <c r="BA71" i="92"/>
  <c r="AZ71" i="92"/>
  <c r="AY71" i="92"/>
  <c r="AL71" i="92"/>
  <c r="AI71" i="92"/>
  <c r="AF71" i="92"/>
  <c r="Q71" i="92"/>
  <c r="O71" i="92"/>
  <c r="E71" i="92"/>
  <c r="BS70" i="92"/>
  <c r="BR70" i="92"/>
  <c r="BQ70" i="92"/>
  <c r="BP70" i="92"/>
  <c r="CF70" i="92" s="1"/>
  <c r="BO70" i="92"/>
  <c r="BB70" i="92"/>
  <c r="BA70" i="92"/>
  <c r="AZ70" i="92"/>
  <c r="AY70" i="92"/>
  <c r="BN70" i="92" s="1"/>
  <c r="AL70" i="92"/>
  <c r="AI70" i="92"/>
  <c r="AF70" i="92"/>
  <c r="Q70" i="92"/>
  <c r="O70" i="92"/>
  <c r="E70" i="92"/>
  <c r="BS69" i="92"/>
  <c r="BR69" i="92"/>
  <c r="BQ69" i="92"/>
  <c r="BP69" i="92"/>
  <c r="CF69" i="92" s="1"/>
  <c r="BB69" i="92"/>
  <c r="BA69" i="92"/>
  <c r="AZ69" i="92"/>
  <c r="AY69" i="92"/>
  <c r="BO69" i="92" s="1"/>
  <c r="AL69" i="92"/>
  <c r="AI69" i="92"/>
  <c r="AF69" i="92"/>
  <c r="Q69" i="92"/>
  <c r="O69" i="92"/>
  <c r="E69" i="92"/>
  <c r="BS68" i="92"/>
  <c r="BR68" i="92"/>
  <c r="BQ68" i="92"/>
  <c r="BP68" i="92"/>
  <c r="CE68" i="92" s="1"/>
  <c r="BO68" i="92"/>
  <c r="BN68" i="92"/>
  <c r="BB68" i="92"/>
  <c r="BA68" i="92"/>
  <c r="AZ68" i="92"/>
  <c r="AY68" i="92"/>
  <c r="AL68" i="92"/>
  <c r="AI68" i="92"/>
  <c r="AF68" i="92"/>
  <c r="Q68" i="92"/>
  <c r="O68" i="92"/>
  <c r="E68" i="92"/>
  <c r="BS67" i="92"/>
  <c r="BR67" i="92"/>
  <c r="BQ67" i="92"/>
  <c r="BP67" i="92"/>
  <c r="CF67" i="92" s="1"/>
  <c r="BO67" i="92"/>
  <c r="BN67" i="92"/>
  <c r="BB67" i="92"/>
  <c r="BA67" i="92"/>
  <c r="AZ67" i="92"/>
  <c r="AY67" i="92"/>
  <c r="AL67" i="92"/>
  <c r="AI67" i="92"/>
  <c r="AF67" i="92"/>
  <c r="Q67" i="92"/>
  <c r="O67" i="92"/>
  <c r="E67" i="92"/>
  <c r="BS66" i="92"/>
  <c r="BR66" i="92"/>
  <c r="BQ66" i="92"/>
  <c r="BP66" i="92"/>
  <c r="CF66" i="92" s="1"/>
  <c r="BB66" i="92"/>
  <c r="BA66" i="92"/>
  <c r="AZ66" i="92"/>
  <c r="AY66" i="92"/>
  <c r="BO66" i="92" s="1"/>
  <c r="AL66" i="92"/>
  <c r="AI66" i="92"/>
  <c r="AF66" i="92"/>
  <c r="Q66" i="92"/>
  <c r="O66" i="92"/>
  <c r="E66" i="92"/>
  <c r="BS65" i="92"/>
  <c r="BR65" i="92"/>
  <c r="BQ65" i="92"/>
  <c r="BP65" i="92"/>
  <c r="CF65" i="92" s="1"/>
  <c r="BN65" i="92"/>
  <c r="BB65" i="92"/>
  <c r="BA65" i="92"/>
  <c r="AZ65" i="92"/>
  <c r="AY65" i="92"/>
  <c r="BO65" i="92" s="1"/>
  <c r="AL65" i="92"/>
  <c r="AI65" i="92"/>
  <c r="AF65" i="92"/>
  <c r="Q65" i="92"/>
  <c r="O65" i="92"/>
  <c r="E65" i="92"/>
  <c r="CF64" i="92"/>
  <c r="CE64" i="92"/>
  <c r="BS64" i="92"/>
  <c r="BR64" i="92"/>
  <c r="BQ64" i="92"/>
  <c r="BP64" i="92"/>
  <c r="BN64" i="92"/>
  <c r="BB64" i="92"/>
  <c r="BA64" i="92"/>
  <c r="AZ64" i="92"/>
  <c r="AY64" i="92"/>
  <c r="BO64" i="92" s="1"/>
  <c r="AL64" i="92"/>
  <c r="AI64" i="92"/>
  <c r="AF64" i="92"/>
  <c r="Q64" i="92"/>
  <c r="O64" i="92"/>
  <c r="E64" i="92"/>
  <c r="CW63" i="92"/>
  <c r="CV63" i="92"/>
  <c r="CQ63" i="92"/>
  <c r="CP63" i="92"/>
  <c r="CO63" i="92"/>
  <c r="CN63" i="92"/>
  <c r="CK63" i="92"/>
  <c r="CW62" i="92"/>
  <c r="CV62" i="92"/>
  <c r="CP62" i="92"/>
  <c r="CQ62" i="92" s="1"/>
  <c r="CN62" i="92"/>
  <c r="CO62" i="92" s="1"/>
  <c r="CK62" i="92"/>
  <c r="CW61" i="92"/>
  <c r="CV61" i="92"/>
  <c r="CP61" i="92"/>
  <c r="CQ61" i="92" s="1"/>
  <c r="CN61" i="92"/>
  <c r="CO61" i="92" s="1"/>
  <c r="CK61" i="92"/>
  <c r="CW60" i="92"/>
  <c r="CV60" i="92"/>
  <c r="CQ60" i="92"/>
  <c r="CP60" i="92"/>
  <c r="CO60" i="92"/>
  <c r="CN60" i="92"/>
  <c r="CK60" i="92"/>
  <c r="CW59" i="92"/>
  <c r="CV59" i="92"/>
  <c r="CP59" i="92"/>
  <c r="CQ59" i="92" s="1"/>
  <c r="CN59" i="92"/>
  <c r="CO59" i="92" s="1"/>
  <c r="CK59" i="92"/>
  <c r="CW58" i="92"/>
  <c r="CV58" i="92"/>
  <c r="CP58" i="92"/>
  <c r="CQ58" i="92" s="1"/>
  <c r="CO58" i="92"/>
  <c r="CN58" i="92"/>
  <c r="CK58" i="92"/>
  <c r="CW57" i="92"/>
  <c r="CV57" i="92"/>
  <c r="CQ57" i="92"/>
  <c r="CP57" i="92"/>
  <c r="CN57" i="92"/>
  <c r="CO57" i="92" s="1"/>
  <c r="CK57" i="92"/>
  <c r="CW56" i="92"/>
  <c r="CV56" i="92"/>
  <c r="CQ56" i="92"/>
  <c r="CP56" i="92"/>
  <c r="CN56" i="92"/>
  <c r="CO56" i="92" s="1"/>
  <c r="CK56" i="92"/>
  <c r="CW55" i="92"/>
  <c r="CV55" i="92"/>
  <c r="CP55" i="92"/>
  <c r="CQ55" i="92" s="1"/>
  <c r="CN55" i="92"/>
  <c r="CO55" i="92" s="1"/>
  <c r="CK55" i="92"/>
  <c r="AM55" i="92"/>
  <c r="EM58" i="92" s="1"/>
  <c r="CW54" i="92"/>
  <c r="CV54" i="92"/>
  <c r="CQ54" i="92"/>
  <c r="CP54" i="92"/>
  <c r="CN54" i="92"/>
  <c r="CO54" i="92" s="1"/>
  <c r="CK54" i="92"/>
  <c r="CW53" i="92"/>
  <c r="CV53" i="92"/>
  <c r="CQ53" i="92"/>
  <c r="CP53" i="92"/>
  <c r="CN53" i="92"/>
  <c r="CO53" i="92" s="1"/>
  <c r="CK53" i="92"/>
  <c r="N53" i="92"/>
  <c r="N55" i="92" s="1"/>
  <c r="DJ59" i="92" s="1"/>
  <c r="CW52" i="92"/>
  <c r="CV52" i="92"/>
  <c r="CP52" i="92"/>
  <c r="CQ52" i="92" s="1"/>
  <c r="CN52" i="92"/>
  <c r="CO52" i="92" s="1"/>
  <c r="CK52" i="92"/>
  <c r="CW51" i="92"/>
  <c r="CV51" i="92"/>
  <c r="CP51" i="92"/>
  <c r="CQ51" i="92" s="1"/>
  <c r="CN51" i="92"/>
  <c r="CO51" i="92" s="1"/>
  <c r="CK51" i="92"/>
  <c r="CW50" i="92"/>
  <c r="CV50" i="92"/>
  <c r="CQ50" i="92"/>
  <c r="CP50" i="92"/>
  <c r="CN50" i="92"/>
  <c r="CO50" i="92" s="1"/>
  <c r="CK50" i="92"/>
  <c r="CW49" i="92"/>
  <c r="CV49" i="92"/>
  <c r="CP49" i="92"/>
  <c r="CQ49" i="92" s="1"/>
  <c r="CO49" i="92"/>
  <c r="CN49" i="92"/>
  <c r="CK49" i="92"/>
  <c r="AI49" i="92"/>
  <c r="CW48" i="92"/>
  <c r="CV48" i="92"/>
  <c r="CQ48" i="92"/>
  <c r="CP48" i="92"/>
  <c r="CN48" i="92"/>
  <c r="CO48" i="92" s="1"/>
  <c r="CK48" i="92"/>
  <c r="CW47" i="92"/>
  <c r="CV47" i="92"/>
  <c r="CQ47" i="92"/>
  <c r="CP47" i="92"/>
  <c r="CO47" i="92"/>
  <c r="CN47" i="92"/>
  <c r="CK47" i="92"/>
  <c r="AB47" i="92"/>
  <c r="LC46" i="92"/>
  <c r="CW46" i="92"/>
  <c r="CV46" i="92"/>
  <c r="CQ46" i="92"/>
  <c r="CP46" i="92"/>
  <c r="CO46" i="92"/>
  <c r="CN46" i="92"/>
  <c r="CK46" i="92"/>
  <c r="W46" i="92"/>
  <c r="CE45" i="92"/>
  <c r="BS45" i="92"/>
  <c r="BR45" i="92"/>
  <c r="BQ45" i="92"/>
  <c r="BP45" i="92"/>
  <c r="CF45" i="92" s="1"/>
  <c r="BO45" i="92"/>
  <c r="BN45" i="92"/>
  <c r="BB45" i="92"/>
  <c r="BA45" i="92"/>
  <c r="AZ45" i="92"/>
  <c r="AY45" i="92"/>
  <c r="AL45" i="92"/>
  <c r="AI45" i="92"/>
  <c r="AF45" i="92"/>
  <c r="Q45" i="92"/>
  <c r="O45" i="92"/>
  <c r="E45" i="92"/>
  <c r="LC44" i="92"/>
  <c r="CF44" i="92"/>
  <c r="CE44" i="92"/>
  <c r="BS44" i="92"/>
  <c r="BR44" i="92"/>
  <c r="BQ44" i="92"/>
  <c r="BP44" i="92"/>
  <c r="BO44" i="92"/>
  <c r="BB44" i="92"/>
  <c r="BA44" i="92"/>
  <c r="AZ44" i="92"/>
  <c r="AY44" i="92"/>
  <c r="BN44" i="92" s="1"/>
  <c r="AL44" i="92"/>
  <c r="AI44" i="92"/>
  <c r="AF44" i="92"/>
  <c r="Q44" i="92"/>
  <c r="O44" i="92"/>
  <c r="E44" i="92"/>
  <c r="BS43" i="92"/>
  <c r="BR43" i="92"/>
  <c r="BQ43" i="92"/>
  <c r="BP43" i="92"/>
  <c r="CE43" i="92" s="1"/>
  <c r="BB43" i="92"/>
  <c r="BA43" i="92"/>
  <c r="AZ43" i="92"/>
  <c r="AY43" i="92"/>
  <c r="AL43" i="92"/>
  <c r="AI43" i="92"/>
  <c r="AF43" i="92"/>
  <c r="Q43" i="92"/>
  <c r="O43" i="92"/>
  <c r="E43" i="92"/>
  <c r="LC42" i="92"/>
  <c r="BS42" i="92"/>
  <c r="BR42" i="92"/>
  <c r="BQ42" i="92"/>
  <c r="BP42" i="92"/>
  <c r="BB42" i="92"/>
  <c r="BA42" i="92"/>
  <c r="AZ42" i="92"/>
  <c r="AY42" i="92"/>
  <c r="AL42" i="92"/>
  <c r="AI42" i="92"/>
  <c r="AF42" i="92"/>
  <c r="Q42" i="92"/>
  <c r="O42" i="92"/>
  <c r="E42" i="92"/>
  <c r="BS41" i="92"/>
  <c r="BR41" i="92"/>
  <c r="BQ41" i="92"/>
  <c r="BP41" i="92"/>
  <c r="CE41" i="92" s="1"/>
  <c r="BB41" i="92"/>
  <c r="BA41" i="92"/>
  <c r="AZ41" i="92"/>
  <c r="AY41" i="92"/>
  <c r="AL41" i="92"/>
  <c r="AI41" i="92"/>
  <c r="AF41" i="92"/>
  <c r="Q41" i="92"/>
  <c r="O41" i="92"/>
  <c r="E41" i="92"/>
  <c r="LC40" i="92"/>
  <c r="BS40" i="92"/>
  <c r="BR40" i="92"/>
  <c r="BQ40" i="92"/>
  <c r="BP40" i="92"/>
  <c r="BB40" i="92"/>
  <c r="BA40" i="92"/>
  <c r="AZ40" i="92"/>
  <c r="AY40" i="92"/>
  <c r="AL40" i="92"/>
  <c r="AI40" i="92"/>
  <c r="AF40" i="92"/>
  <c r="Q40" i="92"/>
  <c r="O40" i="92"/>
  <c r="E40" i="92"/>
  <c r="CF39" i="92"/>
  <c r="CE39" i="92"/>
  <c r="BS39" i="92"/>
  <c r="BR39" i="92"/>
  <c r="BQ39" i="92"/>
  <c r="BP39" i="92"/>
  <c r="BN39" i="92"/>
  <c r="BB39" i="92"/>
  <c r="BA39" i="92"/>
  <c r="AZ39" i="92"/>
  <c r="AY39" i="92"/>
  <c r="BO39" i="92" s="1"/>
  <c r="AL39" i="92"/>
  <c r="AI39" i="92"/>
  <c r="AF39" i="92"/>
  <c r="Q39" i="92"/>
  <c r="O39" i="92"/>
  <c r="E39" i="92"/>
  <c r="CE38" i="92"/>
  <c r="BS38" i="92"/>
  <c r="BR38" i="92"/>
  <c r="BQ38" i="92"/>
  <c r="BP38" i="92"/>
  <c r="CF38" i="92" s="1"/>
  <c r="BO38" i="92"/>
  <c r="BN38" i="92"/>
  <c r="BB38" i="92"/>
  <c r="BA38" i="92"/>
  <c r="AZ38" i="92"/>
  <c r="AY38" i="92"/>
  <c r="AL38" i="92"/>
  <c r="AI38" i="92"/>
  <c r="AF38" i="92"/>
  <c r="Q38" i="92"/>
  <c r="O38" i="92"/>
  <c r="E38" i="92"/>
  <c r="CF37" i="92"/>
  <c r="CE37" i="92"/>
  <c r="BS37" i="92"/>
  <c r="BR37" i="92"/>
  <c r="BQ37" i="92"/>
  <c r="BP37" i="92"/>
  <c r="BB37" i="92"/>
  <c r="BA37" i="92"/>
  <c r="AZ37" i="92"/>
  <c r="AY37" i="92"/>
  <c r="AL37" i="92"/>
  <c r="AI37" i="92"/>
  <c r="AF37" i="92"/>
  <c r="Q37" i="92"/>
  <c r="O37" i="92"/>
  <c r="E37" i="92"/>
  <c r="CF36" i="92"/>
  <c r="BS36" i="92"/>
  <c r="BR36" i="92"/>
  <c r="BQ36" i="92"/>
  <c r="BP36" i="92"/>
  <c r="CE36" i="92" s="1"/>
  <c r="BB36" i="92"/>
  <c r="BA36" i="92"/>
  <c r="AZ36" i="92"/>
  <c r="AY36" i="92"/>
  <c r="BO36" i="92" s="1"/>
  <c r="AL36" i="92"/>
  <c r="AI36" i="92"/>
  <c r="AF36" i="92"/>
  <c r="Q36" i="92"/>
  <c r="O36" i="92"/>
  <c r="E36" i="92"/>
  <c r="BS35" i="92"/>
  <c r="BR35" i="92"/>
  <c r="BQ35" i="92"/>
  <c r="BP35" i="92"/>
  <c r="CF35" i="92" s="1"/>
  <c r="BO35" i="92"/>
  <c r="BN35" i="92"/>
  <c r="BB35" i="92"/>
  <c r="BA35" i="92"/>
  <c r="AZ35" i="92"/>
  <c r="AY35" i="92"/>
  <c r="AL35" i="92"/>
  <c r="AI35" i="92"/>
  <c r="AF35" i="92"/>
  <c r="Q35" i="92"/>
  <c r="O35" i="92"/>
  <c r="E35" i="92"/>
  <c r="CF34" i="92"/>
  <c r="BS34" i="92"/>
  <c r="BR34" i="92"/>
  <c r="BQ34" i="92"/>
  <c r="BP34" i="92"/>
  <c r="CE34" i="92" s="1"/>
  <c r="BN34" i="92"/>
  <c r="BB34" i="92"/>
  <c r="BA34" i="92"/>
  <c r="AZ34" i="92"/>
  <c r="AY34" i="92"/>
  <c r="BO34" i="92" s="1"/>
  <c r="AL34" i="92"/>
  <c r="AI34" i="92"/>
  <c r="AF34" i="92"/>
  <c r="Q34" i="92"/>
  <c r="O34" i="92"/>
  <c r="E34" i="92"/>
  <c r="CF33" i="92"/>
  <c r="BS33" i="92"/>
  <c r="BR33" i="92"/>
  <c r="BQ33" i="92"/>
  <c r="BP33" i="92"/>
  <c r="CE33" i="92" s="1"/>
  <c r="BN33" i="92"/>
  <c r="BB33" i="92"/>
  <c r="BA33" i="92"/>
  <c r="AZ33" i="92"/>
  <c r="AY33" i="92"/>
  <c r="BO33" i="92" s="1"/>
  <c r="AL33" i="92"/>
  <c r="AI33" i="92"/>
  <c r="AF33" i="92"/>
  <c r="Q33" i="92"/>
  <c r="O33" i="92"/>
  <c r="E33" i="92"/>
  <c r="CF32" i="92"/>
  <c r="CE32" i="92"/>
  <c r="BS32" i="92"/>
  <c r="BR32" i="92"/>
  <c r="BQ32" i="92"/>
  <c r="BP32" i="92"/>
  <c r="BO32" i="92"/>
  <c r="BB32" i="92"/>
  <c r="BA32" i="92"/>
  <c r="AZ32" i="92"/>
  <c r="AY32" i="92"/>
  <c r="BN32" i="92" s="1"/>
  <c r="AL32" i="92"/>
  <c r="AI32" i="92"/>
  <c r="AF32" i="92"/>
  <c r="Q32" i="92"/>
  <c r="O32" i="92"/>
  <c r="E32" i="92"/>
  <c r="BS31" i="92"/>
  <c r="BR31" i="92"/>
  <c r="BQ31" i="92"/>
  <c r="BP31" i="92"/>
  <c r="CF31" i="92" s="1"/>
  <c r="BN31" i="92"/>
  <c r="BB31" i="92"/>
  <c r="BA31" i="92"/>
  <c r="AZ31" i="92"/>
  <c r="AY31" i="92"/>
  <c r="BO31" i="92" s="1"/>
  <c r="AL31" i="92"/>
  <c r="AI31" i="92"/>
  <c r="AF31" i="92"/>
  <c r="Q31" i="92"/>
  <c r="O31" i="92"/>
  <c r="E31" i="92"/>
  <c r="CE30" i="92"/>
  <c r="BS30" i="92"/>
  <c r="BR30" i="92"/>
  <c r="BQ30" i="92"/>
  <c r="BP30" i="92"/>
  <c r="CF30" i="92" s="1"/>
  <c r="BN30" i="92"/>
  <c r="BB30" i="92"/>
  <c r="BA30" i="92"/>
  <c r="AZ30" i="92"/>
  <c r="AY30" i="92"/>
  <c r="BO30" i="92" s="1"/>
  <c r="AL30" i="92"/>
  <c r="AI30" i="92"/>
  <c r="AF30" i="92"/>
  <c r="Q30" i="92"/>
  <c r="O30" i="92"/>
  <c r="E30" i="92"/>
  <c r="CF29" i="92"/>
  <c r="CE29" i="92"/>
  <c r="BS29" i="92"/>
  <c r="BR29" i="92"/>
  <c r="BQ29" i="92"/>
  <c r="BP29" i="92"/>
  <c r="BN29" i="92"/>
  <c r="BB29" i="92"/>
  <c r="BA29" i="92"/>
  <c r="AZ29" i="92"/>
  <c r="AY29" i="92"/>
  <c r="BO29" i="92" s="1"/>
  <c r="AL29" i="92"/>
  <c r="AI29" i="92"/>
  <c r="AF29" i="92"/>
  <c r="Q29" i="92"/>
  <c r="O29" i="92"/>
  <c r="E29" i="92"/>
  <c r="CE28" i="92"/>
  <c r="BS28" i="92"/>
  <c r="BR28" i="92"/>
  <c r="BQ28" i="92"/>
  <c r="BP28" i="92"/>
  <c r="CF28" i="92" s="1"/>
  <c r="BO28" i="92"/>
  <c r="BN28" i="92"/>
  <c r="BB28" i="92"/>
  <c r="BA28" i="92"/>
  <c r="AZ28" i="92"/>
  <c r="AY28" i="92"/>
  <c r="AL28" i="92"/>
  <c r="AI28" i="92"/>
  <c r="AF28" i="92"/>
  <c r="Q28" i="92"/>
  <c r="O28" i="92"/>
  <c r="E28" i="92"/>
  <c r="CF27" i="92"/>
  <c r="BS27" i="92"/>
  <c r="BR27" i="92"/>
  <c r="BQ27" i="92"/>
  <c r="BP27" i="92"/>
  <c r="CE27" i="92" s="1"/>
  <c r="BB27" i="92"/>
  <c r="BA27" i="92"/>
  <c r="AZ27" i="92"/>
  <c r="AY27" i="92"/>
  <c r="BO27" i="92" s="1"/>
  <c r="AL27" i="92"/>
  <c r="AI27" i="92"/>
  <c r="AF27" i="92"/>
  <c r="Q27" i="92"/>
  <c r="O27" i="92"/>
  <c r="E27" i="92"/>
  <c r="CF26" i="92"/>
  <c r="BS26" i="92"/>
  <c r="BR26" i="92"/>
  <c r="BQ26" i="92"/>
  <c r="BP26" i="92"/>
  <c r="CE26" i="92" s="1"/>
  <c r="BB26" i="92"/>
  <c r="BA26" i="92"/>
  <c r="AZ26" i="92"/>
  <c r="AY26" i="92"/>
  <c r="AL26" i="92"/>
  <c r="AI26" i="92"/>
  <c r="AF26" i="92"/>
  <c r="Q26" i="92"/>
  <c r="O26" i="92"/>
  <c r="E26" i="92"/>
  <c r="BS25" i="92"/>
  <c r="BR25" i="92"/>
  <c r="BQ25" i="92"/>
  <c r="BP25" i="92"/>
  <c r="CF25" i="92" s="1"/>
  <c r="BO25" i="92"/>
  <c r="BN25" i="92"/>
  <c r="BB25" i="92"/>
  <c r="BA25" i="92"/>
  <c r="AZ25" i="92"/>
  <c r="AY25" i="92"/>
  <c r="AL25" i="92"/>
  <c r="AI25" i="92"/>
  <c r="AF25" i="92"/>
  <c r="Q25" i="92"/>
  <c r="O25" i="92"/>
  <c r="E25" i="92"/>
  <c r="CE24" i="92"/>
  <c r="BS24" i="92"/>
  <c r="BR24" i="92"/>
  <c r="BQ24" i="92"/>
  <c r="BP24" i="92"/>
  <c r="CF24" i="92" s="1"/>
  <c r="BB24" i="92"/>
  <c r="BA24" i="92"/>
  <c r="AZ24" i="92"/>
  <c r="AY24" i="92"/>
  <c r="BN24" i="92" s="1"/>
  <c r="AL24" i="92"/>
  <c r="AI24" i="92"/>
  <c r="AF24" i="92"/>
  <c r="Q24" i="92"/>
  <c r="O24" i="92"/>
  <c r="E24" i="92"/>
  <c r="CF23" i="92"/>
  <c r="BS23" i="92"/>
  <c r="BR23" i="92"/>
  <c r="BQ23" i="92"/>
  <c r="BP23" i="92"/>
  <c r="CE23" i="92" s="1"/>
  <c r="BO23" i="92"/>
  <c r="BB23" i="92"/>
  <c r="BA23" i="92"/>
  <c r="AZ23" i="92"/>
  <c r="AY23" i="92"/>
  <c r="BN23" i="92" s="1"/>
  <c r="AL23" i="92"/>
  <c r="AI23" i="92"/>
  <c r="AF23" i="92"/>
  <c r="Q23" i="92"/>
  <c r="O23" i="92"/>
  <c r="E23" i="92"/>
  <c r="CF22" i="92"/>
  <c r="CE22" i="92"/>
  <c r="BS22" i="92"/>
  <c r="BR22" i="92"/>
  <c r="BQ22" i="92"/>
  <c r="BP22" i="92"/>
  <c r="BB22" i="92"/>
  <c r="BA22" i="92"/>
  <c r="AZ22" i="92"/>
  <c r="AY22" i="92"/>
  <c r="AL22" i="92"/>
  <c r="AI22" i="92"/>
  <c r="AF22" i="92"/>
  <c r="Q22" i="92"/>
  <c r="O22" i="92"/>
  <c r="E22" i="92"/>
  <c r="LV21" i="92"/>
  <c r="LV46" i="92" s="1"/>
  <c r="BS21" i="92"/>
  <c r="BR21" i="92"/>
  <c r="BQ21" i="92"/>
  <c r="BP21" i="92"/>
  <c r="BB21" i="92"/>
  <c r="BA21" i="92"/>
  <c r="AZ21" i="92"/>
  <c r="AY21" i="92"/>
  <c r="BO21" i="92" s="1"/>
  <c r="AL21" i="92"/>
  <c r="AI21" i="92"/>
  <c r="AF21" i="92"/>
  <c r="Q21" i="92"/>
  <c r="O21" i="92"/>
  <c r="E21" i="92"/>
  <c r="CF20" i="92"/>
  <c r="BS20" i="92"/>
  <c r="BR20" i="92"/>
  <c r="BQ20" i="92"/>
  <c r="BP20" i="92"/>
  <c r="CE20" i="92" s="1"/>
  <c r="BO20" i="92"/>
  <c r="BN20" i="92"/>
  <c r="BB20" i="92"/>
  <c r="BA20" i="92"/>
  <c r="AZ20" i="92"/>
  <c r="AY20" i="92"/>
  <c r="AL20" i="92"/>
  <c r="AI20" i="92"/>
  <c r="AF20" i="92"/>
  <c r="Q20" i="92"/>
  <c r="O20" i="92"/>
  <c r="E20" i="92"/>
  <c r="BS19" i="92"/>
  <c r="BR19" i="92"/>
  <c r="BQ19" i="92"/>
  <c r="BP19" i="92"/>
  <c r="CF19" i="92" s="1"/>
  <c r="BO19" i="92"/>
  <c r="BB19" i="92"/>
  <c r="BA19" i="92"/>
  <c r="AZ19" i="92"/>
  <c r="AY19" i="92"/>
  <c r="BN19" i="92" s="1"/>
  <c r="AL19" i="92"/>
  <c r="AI19" i="92"/>
  <c r="AF19" i="92"/>
  <c r="Q19" i="92"/>
  <c r="O19" i="92"/>
  <c r="E19" i="92"/>
  <c r="CF18" i="92"/>
  <c r="CE18" i="92"/>
  <c r="BS18" i="92"/>
  <c r="BR18" i="92"/>
  <c r="BQ18" i="92"/>
  <c r="BP18" i="92"/>
  <c r="BN18" i="92"/>
  <c r="BB18" i="92"/>
  <c r="BA18" i="92"/>
  <c r="AZ18" i="92"/>
  <c r="AY18" i="92"/>
  <c r="BO18" i="92" s="1"/>
  <c r="AL18" i="92"/>
  <c r="AI18" i="92"/>
  <c r="AF18" i="92"/>
  <c r="Q18" i="92"/>
  <c r="O18" i="92"/>
  <c r="E18" i="92"/>
  <c r="JH17" i="92"/>
  <c r="BS17" i="92"/>
  <c r="BR17" i="92"/>
  <c r="BQ17" i="92"/>
  <c r="BP17" i="92"/>
  <c r="BB17" i="92"/>
  <c r="BA17" i="92"/>
  <c r="AZ17" i="92"/>
  <c r="AY17" i="92"/>
  <c r="AL17" i="92"/>
  <c r="AI17" i="92"/>
  <c r="O17" i="92"/>
  <c r="Q17" i="92" s="1"/>
  <c r="E17" i="92"/>
  <c r="JH16" i="92"/>
  <c r="BS16" i="92"/>
  <c r="BR16" i="92"/>
  <c r="BQ16" i="92"/>
  <c r="BP16" i="92"/>
  <c r="BB16" i="92"/>
  <c r="BA16" i="92"/>
  <c r="AZ16" i="92"/>
  <c r="AY16" i="92"/>
  <c r="AL16" i="92"/>
  <c r="AI16" i="92"/>
  <c r="O16" i="92"/>
  <c r="Q16" i="92" s="1"/>
  <c r="E16" i="92"/>
  <c r="BS15" i="92"/>
  <c r="BR15" i="92"/>
  <c r="BQ15" i="92"/>
  <c r="BP15" i="92"/>
  <c r="BB15" i="92"/>
  <c r="BA15" i="92"/>
  <c r="AZ15" i="92"/>
  <c r="AY15" i="92"/>
  <c r="BE23" i="92" s="1"/>
  <c r="AL15" i="92"/>
  <c r="AI15" i="92"/>
  <c r="O15" i="92"/>
  <c r="Q15" i="92" s="1"/>
  <c r="E15" i="92"/>
  <c r="JH13" i="92"/>
  <c r="HB13" i="92"/>
  <c r="LO12" i="92"/>
  <c r="LO37" i="92" s="1"/>
  <c r="LO9" i="92"/>
  <c r="LO34" i="92" s="1"/>
  <c r="AM6" i="92"/>
  <c r="HB10" i="92" s="1"/>
  <c r="JR4" i="92"/>
  <c r="N4" i="92"/>
  <c r="FX19" i="92" s="1"/>
  <c r="AR50" i="94"/>
  <c r="AX5" i="94" l="1"/>
  <c r="HC6" i="94"/>
  <c r="BD5" i="94"/>
  <c r="IM14" i="94"/>
  <c r="BH5" i="94"/>
  <c r="GU19" i="94" s="1"/>
  <c r="DL8" i="94"/>
  <c r="BJ5" i="94"/>
  <c r="DZ8" i="94"/>
  <c r="BP5" i="94"/>
  <c r="N6" i="94"/>
  <c r="DJ10" i="94" s="1"/>
  <c r="KO5" i="94" s="1"/>
  <c r="KO30" i="94" s="1"/>
  <c r="BV36" i="94"/>
  <c r="BO37" i="94"/>
  <c r="BN37" i="94"/>
  <c r="W37" i="94" s="1"/>
  <c r="BF38" i="94"/>
  <c r="CF42" i="94"/>
  <c r="CE42" i="94"/>
  <c r="EB106" i="94"/>
  <c r="DZ106" i="94"/>
  <c r="DT106" i="94"/>
  <c r="DR106" i="94"/>
  <c r="DP106" i="94"/>
  <c r="DN106" i="94"/>
  <c r="DL106" i="94"/>
  <c r="DJ106" i="94"/>
  <c r="DX106" i="94"/>
  <c r="DV106" i="94"/>
  <c r="DT57" i="94"/>
  <c r="DR57" i="94"/>
  <c r="DP57" i="94"/>
  <c r="DL57" i="94"/>
  <c r="DJ57" i="94"/>
  <c r="EB57" i="94"/>
  <c r="DX57" i="94"/>
  <c r="GU42" i="94"/>
  <c r="GU41" i="94"/>
  <c r="DZ57" i="94"/>
  <c r="GI41" i="94"/>
  <c r="DV57" i="94"/>
  <c r="FX41" i="94"/>
  <c r="DN57" i="94"/>
  <c r="FN41" i="94"/>
  <c r="FX19" i="94"/>
  <c r="EB8" i="94"/>
  <c r="GN19" i="94"/>
  <c r="GU29" i="94"/>
  <c r="GL19" i="94"/>
  <c r="GJ19" i="94"/>
  <c r="DR8" i="94"/>
  <c r="GU28" i="94"/>
  <c r="GH19" i="94"/>
  <c r="GG28" i="94"/>
  <c r="GF19" i="94"/>
  <c r="FN28" i="94"/>
  <c r="GB19" i="94"/>
  <c r="BI5" i="94"/>
  <c r="DJ8" i="94"/>
  <c r="EU8" i="94"/>
  <c r="HY8" i="94"/>
  <c r="BD15" i="94"/>
  <c r="BG15" i="94" s="1"/>
  <c r="CF16" i="94"/>
  <c r="CF17" i="94"/>
  <c r="CE17" i="94"/>
  <c r="GP19" i="94"/>
  <c r="BE20" i="94"/>
  <c r="W28" i="94"/>
  <c r="BV30" i="94"/>
  <c r="BW35" i="94"/>
  <c r="BV40" i="94"/>
  <c r="ID8" i="94"/>
  <c r="O145" i="94"/>
  <c r="O96" i="94"/>
  <c r="O47" i="94"/>
  <c r="BE15" i="94"/>
  <c r="BT15" i="94"/>
  <c r="BT25" i="94"/>
  <c r="BU27" i="94"/>
  <c r="BX27" i="94" s="1"/>
  <c r="CE16" i="94"/>
  <c r="AY5" i="94"/>
  <c r="BK5" i="94"/>
  <c r="DN8" i="94"/>
  <c r="Q145" i="94"/>
  <c r="Q96" i="94"/>
  <c r="Q47" i="94"/>
  <c r="BU15" i="94"/>
  <c r="BX15" i="94" s="1"/>
  <c r="BD16" i="94"/>
  <c r="BG16" i="94" s="1"/>
  <c r="BU25" i="94"/>
  <c r="BX25" i="94" s="1"/>
  <c r="BF29" i="94"/>
  <c r="BN40" i="94"/>
  <c r="W40" i="94" s="1"/>
  <c r="BO40" i="94"/>
  <c r="BC41" i="94"/>
  <c r="BF47" i="94"/>
  <c r="AZ5" i="94"/>
  <c r="BL5" i="94"/>
  <c r="DP8" i="94"/>
  <c r="FC8" i="94"/>
  <c r="AF145" i="94"/>
  <c r="ES138" i="94" s="1"/>
  <c r="AF96" i="94"/>
  <c r="ES89" i="94" s="1"/>
  <c r="AF47" i="94"/>
  <c r="BV15" i="94"/>
  <c r="BE16" i="94"/>
  <c r="BT16" i="94"/>
  <c r="W20" i="94"/>
  <c r="BV21" i="94"/>
  <c r="BY21" i="94" s="1"/>
  <c r="BD26" i="94"/>
  <c r="BG26" i="94" s="1"/>
  <c r="BU39" i="94"/>
  <c r="BX39" i="94" s="1"/>
  <c r="BA5" i="94"/>
  <c r="BM5" i="94"/>
  <c r="DT8" i="94"/>
  <c r="BW15" i="94"/>
  <c r="BF16" i="94"/>
  <c r="BW16" i="94"/>
  <c r="BC17" i="94"/>
  <c r="BU17" i="94"/>
  <c r="BX17" i="94" s="1"/>
  <c r="BT19" i="94"/>
  <c r="BW21" i="94"/>
  <c r="FX21" i="94"/>
  <c r="BF26" i="94"/>
  <c r="BC27" i="94"/>
  <c r="BC36" i="94"/>
  <c r="BB5" i="94"/>
  <c r="BC5" i="94" s="1"/>
  <c r="CI19" i="94" s="1"/>
  <c r="BN5" i="94"/>
  <c r="BO6" i="94" s="1"/>
  <c r="DV8" i="94"/>
  <c r="HG8" i="94"/>
  <c r="BD17" i="94"/>
  <c r="BG17" i="94" s="1"/>
  <c r="BV17" i="94"/>
  <c r="BU19" i="94"/>
  <c r="BX19" i="94" s="1"/>
  <c r="BD22" i="94"/>
  <c r="BG22" i="94" s="1"/>
  <c r="BE30" i="94"/>
  <c r="BT33" i="94"/>
  <c r="CF21" i="94"/>
  <c r="CE21" i="94"/>
  <c r="BO5" i="94"/>
  <c r="DX8" i="94"/>
  <c r="HK8" i="94"/>
  <c r="HB10" i="94"/>
  <c r="BC19" i="94"/>
  <c r="BF22" i="94"/>
  <c r="BW24" i="94"/>
  <c r="CF26" i="94"/>
  <c r="CE26" i="94"/>
  <c r="CE44" i="94"/>
  <c r="W44" i="94" s="1"/>
  <c r="BF143" i="94"/>
  <c r="BD140" i="94"/>
  <c r="BG140" i="94" s="1"/>
  <c r="BE136" i="94"/>
  <c r="BF129" i="94"/>
  <c r="BE127" i="94"/>
  <c r="BD125" i="94"/>
  <c r="BG125" i="94" s="1"/>
  <c r="BE143" i="94"/>
  <c r="BC143" i="94"/>
  <c r="BD139" i="94"/>
  <c r="BG139" i="94" s="1"/>
  <c r="BF135" i="94"/>
  <c r="BE133" i="94"/>
  <c r="BD131" i="94"/>
  <c r="BG131" i="94" s="1"/>
  <c r="BC129" i="94"/>
  <c r="BF128" i="94"/>
  <c r="BE126" i="94"/>
  <c r="BF142" i="94"/>
  <c r="BC139" i="94"/>
  <c r="BE135" i="94"/>
  <c r="BH135" i="94" s="1"/>
  <c r="BD133" i="94"/>
  <c r="BG133" i="94" s="1"/>
  <c r="BC131" i="94"/>
  <c r="BF130" i="94"/>
  <c r="BE128" i="94"/>
  <c r="BH128" i="94" s="1"/>
  <c r="BE142" i="94"/>
  <c r="BH142" i="94" s="1"/>
  <c r="BD142" i="94"/>
  <c r="BG142" i="94" s="1"/>
  <c r="BC142" i="94"/>
  <c r="BF141" i="94"/>
  <c r="BD138" i="94"/>
  <c r="BG138" i="94" s="1"/>
  <c r="BE134" i="94"/>
  <c r="BD132" i="94"/>
  <c r="BG132" i="94" s="1"/>
  <c r="BC130" i="94"/>
  <c r="BD141" i="94"/>
  <c r="BG141" i="94" s="1"/>
  <c r="BE137" i="94"/>
  <c r="BC134" i="94"/>
  <c r="BF139" i="94"/>
  <c r="BD130" i="94"/>
  <c r="BG130" i="94" s="1"/>
  <c r="BD127" i="94"/>
  <c r="BG127" i="94" s="1"/>
  <c r="BF125" i="94"/>
  <c r="BF117" i="94"/>
  <c r="BE139" i="94"/>
  <c r="BH139" i="94" s="1"/>
  <c r="BC127" i="94"/>
  <c r="BE125" i="94"/>
  <c r="BH125" i="94" s="1"/>
  <c r="BF119" i="94"/>
  <c r="BE117" i="94"/>
  <c r="BH117" i="94" s="1"/>
  <c r="BC125" i="94"/>
  <c r="BF121" i="94"/>
  <c r="BE119" i="94"/>
  <c r="BD117" i="94"/>
  <c r="BG117" i="94" s="1"/>
  <c r="BE140" i="94"/>
  <c r="BC137" i="94"/>
  <c r="BD135" i="94"/>
  <c r="BG135" i="94" s="1"/>
  <c r="BF132" i="94"/>
  <c r="BE131" i="94"/>
  <c r="BD123" i="94"/>
  <c r="BG123" i="94" s="1"/>
  <c r="BC121" i="94"/>
  <c r="BF120" i="94"/>
  <c r="BE118" i="94"/>
  <c r="BC140" i="94"/>
  <c r="BC135" i="94"/>
  <c r="BE132" i="94"/>
  <c r="BH132" i="94" s="1"/>
  <c r="BF138" i="94"/>
  <c r="BC132" i="94"/>
  <c r="BD126" i="94"/>
  <c r="BG126" i="94" s="1"/>
  <c r="BF124" i="94"/>
  <c r="BE122" i="94"/>
  <c r="BD120" i="94"/>
  <c r="BG120" i="94" s="1"/>
  <c r="BE138" i="94"/>
  <c r="BH138" i="94" s="1"/>
  <c r="BE129" i="94"/>
  <c r="BH129" i="94" s="1"/>
  <c r="BC126" i="94"/>
  <c r="BE124" i="94"/>
  <c r="BH124" i="94" s="1"/>
  <c r="BD122" i="94"/>
  <c r="BG122" i="94" s="1"/>
  <c r="BC138" i="94"/>
  <c r="BF136" i="94"/>
  <c r="BF133" i="94"/>
  <c r="BD129" i="94"/>
  <c r="BG129" i="94" s="1"/>
  <c r="BD124" i="94"/>
  <c r="BG124" i="94" s="1"/>
  <c r="BC122" i="94"/>
  <c r="BE141" i="94"/>
  <c r="BH141" i="94" s="1"/>
  <c r="BD136" i="94"/>
  <c r="BG136" i="94" s="1"/>
  <c r="BF134" i="94"/>
  <c r="BC133" i="94"/>
  <c r="BC124" i="94"/>
  <c r="BF137" i="94"/>
  <c r="BD118" i="94"/>
  <c r="BG118" i="94" s="1"/>
  <c r="BE116" i="94"/>
  <c r="BE112" i="94"/>
  <c r="BE109" i="94"/>
  <c r="BC107" i="94"/>
  <c r="BD106" i="94"/>
  <c r="BG106" i="94" s="1"/>
  <c r="BD143" i="94"/>
  <c r="BG143" i="94" s="1"/>
  <c r="BD137" i="94"/>
  <c r="BG137" i="94" s="1"/>
  <c r="BC118" i="94"/>
  <c r="BD116" i="94"/>
  <c r="BG116" i="94" s="1"/>
  <c r="BD112" i="94"/>
  <c r="BG112" i="94" s="1"/>
  <c r="BD109" i="94"/>
  <c r="BG109" i="94" s="1"/>
  <c r="BC106" i="94"/>
  <c r="BC117" i="94"/>
  <c r="BC116" i="94"/>
  <c r="BF115" i="94"/>
  <c r="BC112" i="94"/>
  <c r="BC109" i="94"/>
  <c r="BC141" i="94"/>
  <c r="BF140" i="94"/>
  <c r="BE123" i="94"/>
  <c r="BC115" i="94"/>
  <c r="BF114" i="94"/>
  <c r="BD111" i="94"/>
  <c r="BG111" i="94" s="1"/>
  <c r="BE108" i="94"/>
  <c r="BD105" i="94"/>
  <c r="BG105" i="94" s="1"/>
  <c r="BC104" i="94"/>
  <c r="BD101" i="94"/>
  <c r="BG101" i="94" s="1"/>
  <c r="BF98" i="94"/>
  <c r="BC123" i="94"/>
  <c r="BE120" i="94"/>
  <c r="BH120" i="94" s="1"/>
  <c r="BE114" i="94"/>
  <c r="BC111" i="94"/>
  <c r="BD108" i="94"/>
  <c r="BG108" i="94" s="1"/>
  <c r="BC105" i="94"/>
  <c r="BC101" i="94"/>
  <c r="BF127" i="94"/>
  <c r="BC120" i="94"/>
  <c r="BD114" i="94"/>
  <c r="BG114" i="94" s="1"/>
  <c r="BF110" i="94"/>
  <c r="BC108" i="94"/>
  <c r="BD128" i="94"/>
  <c r="BG128" i="94" s="1"/>
  <c r="BC114" i="94"/>
  <c r="BF113" i="94"/>
  <c r="BE110" i="94"/>
  <c r="BH110" i="94" s="1"/>
  <c r="BF103" i="94"/>
  <c r="BC136" i="94"/>
  <c r="BC128" i="94"/>
  <c r="BE113" i="94"/>
  <c r="BH113" i="94" s="1"/>
  <c r="BD110" i="94"/>
  <c r="BG110" i="94" s="1"/>
  <c r="BF107" i="94"/>
  <c r="BE103" i="94"/>
  <c r="BE100" i="94"/>
  <c r="BF126" i="94"/>
  <c r="BE121" i="94"/>
  <c r="BD119" i="94"/>
  <c r="BG119" i="94" s="1"/>
  <c r="BD113" i="94"/>
  <c r="BG113" i="94" s="1"/>
  <c r="BC110" i="94"/>
  <c r="BE107" i="94"/>
  <c r="BH107" i="94" s="1"/>
  <c r="BF106" i="94"/>
  <c r="BF112" i="94"/>
  <c r="BE106" i="94"/>
  <c r="BC100" i="94"/>
  <c r="BC94" i="94"/>
  <c r="BD90" i="94"/>
  <c r="BG90" i="94" s="1"/>
  <c r="BF86" i="94"/>
  <c r="BD121" i="94"/>
  <c r="BG121" i="94" s="1"/>
  <c r="BC113" i="94"/>
  <c r="BD103" i="94"/>
  <c r="BG103" i="94" s="1"/>
  <c r="BF93" i="94"/>
  <c r="BC90" i="94"/>
  <c r="BE86" i="94"/>
  <c r="BH86" i="94" s="1"/>
  <c r="BD84" i="94"/>
  <c r="BG84" i="94" s="1"/>
  <c r="BF116" i="94"/>
  <c r="BF108" i="94"/>
  <c r="BC103" i="94"/>
  <c r="BE98" i="94"/>
  <c r="BH98" i="94" s="1"/>
  <c r="BF97" i="94"/>
  <c r="BE93" i="94"/>
  <c r="BH93" i="94" s="1"/>
  <c r="BF89" i="94"/>
  <c r="BD86" i="94"/>
  <c r="BG86" i="94" s="1"/>
  <c r="BF131" i="94"/>
  <c r="BF123" i="94"/>
  <c r="BD115" i="94"/>
  <c r="BG115" i="94" s="1"/>
  <c r="BD107" i="94"/>
  <c r="BG107" i="94" s="1"/>
  <c r="BD102" i="94"/>
  <c r="BG102" i="94" s="1"/>
  <c r="BE99" i="94"/>
  <c r="BH99" i="94" s="1"/>
  <c r="BC97" i="94"/>
  <c r="BE95" i="94"/>
  <c r="BH95" i="94" s="1"/>
  <c r="BE92" i="94"/>
  <c r="BC89" i="94"/>
  <c r="BD134" i="94"/>
  <c r="BG134" i="94" s="1"/>
  <c r="BC119" i="94"/>
  <c r="BC102" i="94"/>
  <c r="BF101" i="94"/>
  <c r="BC99" i="94"/>
  <c r="BE96" i="94"/>
  <c r="BC95" i="94"/>
  <c r="BC92" i="94"/>
  <c r="BF91" i="94"/>
  <c r="BD88" i="94"/>
  <c r="BG88" i="94" s="1"/>
  <c r="BE101" i="94"/>
  <c r="BD96" i="94"/>
  <c r="BG96" i="94" s="1"/>
  <c r="BE91" i="94"/>
  <c r="BH91" i="94" s="1"/>
  <c r="BC88" i="94"/>
  <c r="BF87" i="94"/>
  <c r="BE130" i="94"/>
  <c r="BH130" i="94" s="1"/>
  <c r="BF109" i="94"/>
  <c r="BF104" i="94"/>
  <c r="BC96" i="94"/>
  <c r="BF94" i="94"/>
  <c r="BD91" i="94"/>
  <c r="BG91" i="94" s="1"/>
  <c r="BE87" i="94"/>
  <c r="BH87" i="94" s="1"/>
  <c r="BE104" i="94"/>
  <c r="BF100" i="94"/>
  <c r="BE94" i="94"/>
  <c r="BC91" i="94"/>
  <c r="BF90" i="94"/>
  <c r="BD87" i="94"/>
  <c r="BG87" i="94" s="1"/>
  <c r="BC98" i="94"/>
  <c r="BE88" i="94"/>
  <c r="BH88" i="94" s="1"/>
  <c r="BC87" i="94"/>
  <c r="BE82" i="94"/>
  <c r="BD80" i="94"/>
  <c r="BG80" i="94" s="1"/>
  <c r="BC78" i="94"/>
  <c r="BF77" i="94"/>
  <c r="BF122" i="94"/>
  <c r="BD82" i="94"/>
  <c r="BG82" i="94" s="1"/>
  <c r="BC80" i="94"/>
  <c r="BF79" i="94"/>
  <c r="BE77" i="94"/>
  <c r="BH77" i="94" s="1"/>
  <c r="BF92" i="94"/>
  <c r="BC82" i="94"/>
  <c r="BF81" i="94"/>
  <c r="BE79" i="94"/>
  <c r="BH79" i="94" s="1"/>
  <c r="BD77" i="94"/>
  <c r="BG77" i="94" s="1"/>
  <c r="BC75" i="94"/>
  <c r="BE115" i="94"/>
  <c r="BH115" i="94" s="1"/>
  <c r="BF102" i="94"/>
  <c r="BD97" i="94"/>
  <c r="BG97" i="94" s="1"/>
  <c r="BD89" i="94"/>
  <c r="BG89" i="94" s="1"/>
  <c r="BE83" i="94"/>
  <c r="BD81" i="94"/>
  <c r="BG81" i="94" s="1"/>
  <c r="BC79" i="94"/>
  <c r="BE102" i="94"/>
  <c r="BH102" i="94" s="1"/>
  <c r="BF95" i="94"/>
  <c r="BF84" i="94"/>
  <c r="BD83" i="94"/>
  <c r="BG83" i="94" s="1"/>
  <c r="BC81" i="94"/>
  <c r="BD95" i="94"/>
  <c r="BG95" i="94" s="1"/>
  <c r="BF85" i="94"/>
  <c r="BE84" i="94"/>
  <c r="BC83" i="94"/>
  <c r="BD100" i="94"/>
  <c r="BG100" i="94" s="1"/>
  <c r="BE85" i="94"/>
  <c r="BH85" i="94" s="1"/>
  <c r="BC84" i="94"/>
  <c r="BF105" i="94"/>
  <c r="BF99" i="94"/>
  <c r="BF96" i="94"/>
  <c r="BE90" i="94"/>
  <c r="BH90" i="94" s="1"/>
  <c r="BD85" i="94"/>
  <c r="BG85" i="94" s="1"/>
  <c r="BF76" i="94"/>
  <c r="BF118" i="94"/>
  <c r="BF111" i="94"/>
  <c r="BD93" i="94"/>
  <c r="BG93" i="94" s="1"/>
  <c r="BF80" i="94"/>
  <c r="BE78" i="94"/>
  <c r="BH78" i="94" s="1"/>
  <c r="BD76" i="94"/>
  <c r="BG76" i="94" s="1"/>
  <c r="BD98" i="94"/>
  <c r="BG98" i="94" s="1"/>
  <c r="BE75" i="94"/>
  <c r="BE74" i="94"/>
  <c r="BD73" i="94"/>
  <c r="BG73" i="94" s="1"/>
  <c r="BD70" i="94"/>
  <c r="BG70" i="94" s="1"/>
  <c r="BC68" i="94"/>
  <c r="BF67" i="94"/>
  <c r="BE65" i="94"/>
  <c r="BC93" i="94"/>
  <c r="BF82" i="94"/>
  <c r="BE76" i="94"/>
  <c r="BH76" i="94" s="1"/>
  <c r="BD75" i="94"/>
  <c r="BG75" i="94" s="1"/>
  <c r="BD74" i="94"/>
  <c r="BG74" i="94" s="1"/>
  <c r="BC73" i="94"/>
  <c r="BF72" i="94"/>
  <c r="BC70" i="94"/>
  <c r="BF69" i="94"/>
  <c r="BE67" i="94"/>
  <c r="BD65" i="94"/>
  <c r="BG65" i="94" s="1"/>
  <c r="BD99" i="94"/>
  <c r="BG99" i="94" s="1"/>
  <c r="BC76" i="94"/>
  <c r="BC74" i="94"/>
  <c r="BE72" i="94"/>
  <c r="BH72" i="94" s="1"/>
  <c r="BF71" i="94"/>
  <c r="BE69" i="94"/>
  <c r="BH69" i="94" s="1"/>
  <c r="BD67" i="94"/>
  <c r="BG67" i="94" s="1"/>
  <c r="BC65" i="94"/>
  <c r="BF64" i="94"/>
  <c r="BD94" i="94"/>
  <c r="BG94" i="94" s="1"/>
  <c r="BD78" i="94"/>
  <c r="BG78" i="94" s="1"/>
  <c r="BC72" i="94"/>
  <c r="BD71" i="94"/>
  <c r="BG71" i="94" s="1"/>
  <c r="BC69" i="94"/>
  <c r="BD64" i="94"/>
  <c r="BG64" i="94" s="1"/>
  <c r="BE111" i="94"/>
  <c r="BH111" i="94" s="1"/>
  <c r="BC71" i="94"/>
  <c r="BC64" i="94"/>
  <c r="BE105" i="94"/>
  <c r="BD92" i="94"/>
  <c r="BG92" i="94" s="1"/>
  <c r="BF88" i="94"/>
  <c r="BE81" i="94"/>
  <c r="BH81" i="94" s="1"/>
  <c r="BE63" i="94"/>
  <c r="BE60" i="94"/>
  <c r="BC85" i="94"/>
  <c r="BC77" i="94"/>
  <c r="BD63" i="94"/>
  <c r="BG63" i="94" s="1"/>
  <c r="BD104" i="94"/>
  <c r="BG104" i="94" s="1"/>
  <c r="BF83" i="94"/>
  <c r="BE80" i="94"/>
  <c r="BH80" i="94" s="1"/>
  <c r="BF66" i="94"/>
  <c r="BF73" i="94"/>
  <c r="BF70" i="94"/>
  <c r="BE68" i="94"/>
  <c r="BD66" i="94"/>
  <c r="BG66" i="94" s="1"/>
  <c r="BE89" i="94"/>
  <c r="BH89" i="94" s="1"/>
  <c r="BE71" i="94"/>
  <c r="BH71" i="94" s="1"/>
  <c r="BC67" i="94"/>
  <c r="BE64" i="94"/>
  <c r="BH64" i="94" s="1"/>
  <c r="BE62" i="94"/>
  <c r="BH62" i="94" s="1"/>
  <c r="BD61" i="94"/>
  <c r="BG61" i="94" s="1"/>
  <c r="BC60" i="94"/>
  <c r="BE59" i="94"/>
  <c r="BD56" i="94"/>
  <c r="BG56" i="94" s="1"/>
  <c r="BC55" i="94"/>
  <c r="BD52" i="94"/>
  <c r="BG52" i="94" s="1"/>
  <c r="BF49" i="94"/>
  <c r="BE47" i="94"/>
  <c r="BH47" i="94" s="1"/>
  <c r="BE46" i="94"/>
  <c r="BF75" i="94"/>
  <c r="BD62" i="94"/>
  <c r="BG62" i="94" s="1"/>
  <c r="BC61" i="94"/>
  <c r="BD59" i="94"/>
  <c r="BG59" i="94" s="1"/>
  <c r="BC56" i="94"/>
  <c r="BC52" i="94"/>
  <c r="BE49" i="94"/>
  <c r="BH49" i="94" s="1"/>
  <c r="BD47" i="94"/>
  <c r="BG47" i="94" s="1"/>
  <c r="BD46" i="94"/>
  <c r="BG46" i="94" s="1"/>
  <c r="BE97" i="94"/>
  <c r="BH97" i="94" s="1"/>
  <c r="BE70" i="94"/>
  <c r="BH70" i="94" s="1"/>
  <c r="BE66" i="94"/>
  <c r="BH66" i="94" s="1"/>
  <c r="BC62" i="94"/>
  <c r="BC59" i="94"/>
  <c r="BD49" i="94"/>
  <c r="BG49" i="94" s="1"/>
  <c r="BC47" i="94"/>
  <c r="BC46" i="94"/>
  <c r="BC86" i="94"/>
  <c r="BF78" i="94"/>
  <c r="BF74" i="94"/>
  <c r="BD69" i="94"/>
  <c r="BG69" i="94" s="1"/>
  <c r="BF58" i="94"/>
  <c r="BE54" i="94"/>
  <c r="BE51" i="94"/>
  <c r="BF45" i="94"/>
  <c r="BE58" i="94"/>
  <c r="BH58" i="94" s="1"/>
  <c r="BF57" i="94"/>
  <c r="BD54" i="94"/>
  <c r="BG54" i="94" s="1"/>
  <c r="BF65" i="94"/>
  <c r="BD58" i="94"/>
  <c r="BG58" i="94" s="1"/>
  <c r="BE57" i="94"/>
  <c r="BC54" i="94"/>
  <c r="BC51" i="94"/>
  <c r="BD45" i="94"/>
  <c r="BG45" i="94" s="1"/>
  <c r="BE73" i="94"/>
  <c r="BH73" i="94" s="1"/>
  <c r="BF68" i="94"/>
  <c r="BC58" i="94"/>
  <c r="BD57" i="94"/>
  <c r="BG57" i="94" s="1"/>
  <c r="BF53" i="94"/>
  <c r="BF50" i="94"/>
  <c r="BF48" i="94"/>
  <c r="BC45" i="94"/>
  <c r="BD68" i="94"/>
  <c r="BG68" i="94" s="1"/>
  <c r="BF63" i="94"/>
  <c r="BC57" i="94"/>
  <c r="BE53" i="94"/>
  <c r="BE50" i="94"/>
  <c r="BH50" i="94" s="1"/>
  <c r="BE48" i="94"/>
  <c r="BF61" i="94"/>
  <c r="BF60" i="94"/>
  <c r="BF56" i="94"/>
  <c r="BE55" i="94"/>
  <c r="BC53" i="94"/>
  <c r="BE56" i="94"/>
  <c r="BE52" i="94"/>
  <c r="BD48" i="94"/>
  <c r="BG48" i="94" s="1"/>
  <c r="BF43" i="94"/>
  <c r="BC38" i="94"/>
  <c r="BC48" i="94"/>
  <c r="BE43" i="94"/>
  <c r="BF42" i="94"/>
  <c r="BD72" i="94"/>
  <c r="BG72" i="94" s="1"/>
  <c r="BD43" i="94"/>
  <c r="BG43" i="94" s="1"/>
  <c r="BE42" i="94"/>
  <c r="BE40" i="94"/>
  <c r="BF37" i="94"/>
  <c r="BF35" i="94"/>
  <c r="BF62" i="94"/>
  <c r="BC66" i="94"/>
  <c r="BD53" i="94"/>
  <c r="BG53" i="94" s="1"/>
  <c r="BC63" i="94"/>
  <c r="BE61" i="94"/>
  <c r="BH61" i="94" s="1"/>
  <c r="BD50" i="94"/>
  <c r="BG50" i="94" s="1"/>
  <c r="BD44" i="94"/>
  <c r="BG44" i="94" s="1"/>
  <c r="BE39" i="94"/>
  <c r="BH39" i="94" s="1"/>
  <c r="BC37" i="94"/>
  <c r="BF36" i="94"/>
  <c r="BC35" i="94"/>
  <c r="BD33" i="94"/>
  <c r="BG33" i="94" s="1"/>
  <c r="BD31" i="94"/>
  <c r="BG31" i="94" s="1"/>
  <c r="BF55" i="94"/>
  <c r="BC50" i="94"/>
  <c r="BC44" i="94"/>
  <c r="BD39" i="94"/>
  <c r="BG39" i="94" s="1"/>
  <c r="BE36" i="94"/>
  <c r="BF34" i="94"/>
  <c r="BC33" i="94"/>
  <c r="BC31" i="94"/>
  <c r="BD55" i="94"/>
  <c r="BG55" i="94" s="1"/>
  <c r="BC39" i="94"/>
  <c r="BD36" i="94"/>
  <c r="BG36" i="94" s="1"/>
  <c r="BE34" i="94"/>
  <c r="BH34" i="94" s="1"/>
  <c r="BF32" i="94"/>
  <c r="BD60" i="94"/>
  <c r="BG60" i="94" s="1"/>
  <c r="BF51" i="94"/>
  <c r="BF41" i="94"/>
  <c r="BF59" i="94"/>
  <c r="BE45" i="94"/>
  <c r="BH45" i="94" s="1"/>
  <c r="BD41" i="94"/>
  <c r="BG41" i="94" s="1"/>
  <c r="BE38" i="94"/>
  <c r="BH38" i="94" s="1"/>
  <c r="BC32" i="94"/>
  <c r="BD30" i="94"/>
  <c r="BG30" i="94" s="1"/>
  <c r="BF44" i="94"/>
  <c r="BD42" i="94"/>
  <c r="BG42" i="94" s="1"/>
  <c r="BD28" i="94"/>
  <c r="BG28" i="94" s="1"/>
  <c r="BC26" i="94"/>
  <c r="BC22" i="94"/>
  <c r="BD20" i="94"/>
  <c r="BG20" i="94" s="1"/>
  <c r="BC18" i="94"/>
  <c r="BC49" i="94"/>
  <c r="BF46" i="94"/>
  <c r="BE44" i="94"/>
  <c r="BC42" i="94"/>
  <c r="BF39" i="94"/>
  <c r="BE35" i="94"/>
  <c r="BH35" i="94" s="1"/>
  <c r="BE32" i="94"/>
  <c r="BC28" i="94"/>
  <c r="BC20" i="94"/>
  <c r="BC16" i="94"/>
  <c r="BF15" i="94"/>
  <c r="BD51" i="94"/>
  <c r="BG51" i="94" s="1"/>
  <c r="BD35" i="94"/>
  <c r="BG35" i="94" s="1"/>
  <c r="BD32" i="94"/>
  <c r="BG32" i="94" s="1"/>
  <c r="BF30" i="94"/>
  <c r="BD38" i="94"/>
  <c r="BG38" i="94" s="1"/>
  <c r="BD34" i="94"/>
  <c r="BG34" i="94" s="1"/>
  <c r="BC30" i="94"/>
  <c r="BE29" i="94"/>
  <c r="BH29" i="94" s="1"/>
  <c r="BC34" i="94"/>
  <c r="BD29" i="94"/>
  <c r="BG29" i="94" s="1"/>
  <c r="BF25" i="94"/>
  <c r="BF19" i="94"/>
  <c r="BD79" i="94"/>
  <c r="BG79" i="94" s="1"/>
  <c r="BE37" i="94"/>
  <c r="BH37" i="94" s="1"/>
  <c r="BC29" i="94"/>
  <c r="BF27" i="94"/>
  <c r="BE25" i="94"/>
  <c r="BH25" i="94" s="1"/>
  <c r="BF23" i="94"/>
  <c r="BE19" i="94"/>
  <c r="BH19" i="94" s="1"/>
  <c r="BF17" i="94"/>
  <c r="BD37" i="94"/>
  <c r="BG37" i="94" s="1"/>
  <c r="BF31" i="94"/>
  <c r="BE27" i="94"/>
  <c r="BH27" i="94" s="1"/>
  <c r="BD25" i="94"/>
  <c r="BG25" i="94" s="1"/>
  <c r="BE23" i="94"/>
  <c r="BH23" i="94" s="1"/>
  <c r="BF21" i="94"/>
  <c r="BD19" i="94"/>
  <c r="BG19" i="94" s="1"/>
  <c r="BE17" i="94"/>
  <c r="BF54" i="94"/>
  <c r="BC43" i="94"/>
  <c r="BE31" i="94"/>
  <c r="BH31" i="94" s="1"/>
  <c r="BD27" i="94"/>
  <c r="BG27" i="94" s="1"/>
  <c r="BC25" i="94"/>
  <c r="BF24" i="94"/>
  <c r="BD23" i="94"/>
  <c r="BG23" i="94" s="1"/>
  <c r="BE21" i="94"/>
  <c r="BH21" i="94" s="1"/>
  <c r="BE41" i="94"/>
  <c r="BH41" i="94" s="1"/>
  <c r="BD40" i="94"/>
  <c r="BG40" i="94" s="1"/>
  <c r="BE33" i="94"/>
  <c r="BH33" i="94" s="1"/>
  <c r="BF28" i="94"/>
  <c r="BE26" i="94"/>
  <c r="BH26" i="94" s="1"/>
  <c r="BD24" i="94"/>
  <c r="BG24" i="94" s="1"/>
  <c r="BE22" i="94"/>
  <c r="BH22" i="94" s="1"/>
  <c r="BC21" i="94"/>
  <c r="BF20" i="94"/>
  <c r="BE18" i="94"/>
  <c r="BN15" i="94"/>
  <c r="BD21" i="94"/>
  <c r="BG21" i="94" s="1"/>
  <c r="BF40" i="94"/>
  <c r="BE5" i="94"/>
  <c r="I105" i="94" s="1"/>
  <c r="I106" i="94" s="1"/>
  <c r="BQ5" i="94"/>
  <c r="BO15" i="94"/>
  <c r="BF5" i="94"/>
  <c r="EO8" i="94"/>
  <c r="BV142" i="94"/>
  <c r="BW138" i="94"/>
  <c r="BU135" i="94"/>
  <c r="BX135" i="94" s="1"/>
  <c r="BT133" i="94"/>
  <c r="BW132" i="94"/>
  <c r="BV130" i="94"/>
  <c r="BU128" i="94"/>
  <c r="BX128" i="94" s="1"/>
  <c r="BT126" i="94"/>
  <c r="BU142" i="94"/>
  <c r="BX142" i="94" s="1"/>
  <c r="BV141" i="94"/>
  <c r="BT138" i="94"/>
  <c r="BW137" i="94"/>
  <c r="BU134" i="94"/>
  <c r="BX134" i="94" s="1"/>
  <c r="BT132" i="94"/>
  <c r="BU141" i="94"/>
  <c r="BX141" i="94" s="1"/>
  <c r="BV137" i="94"/>
  <c r="BT134" i="94"/>
  <c r="BW143" i="94"/>
  <c r="BU140" i="94"/>
  <c r="BX140" i="94" s="1"/>
  <c r="BV136" i="94"/>
  <c r="BY136" i="94" s="1"/>
  <c r="BW129" i="94"/>
  <c r="BV127" i="94"/>
  <c r="BU125" i="94"/>
  <c r="BX125" i="94" s="1"/>
  <c r="BU143" i="94"/>
  <c r="BX143" i="94" s="1"/>
  <c r="BV139" i="94"/>
  <c r="BT136" i="94"/>
  <c r="BW133" i="94"/>
  <c r="BV131" i="94"/>
  <c r="BU129" i="94"/>
  <c r="BX129" i="94" s="1"/>
  <c r="BT127" i="94"/>
  <c r="BW126" i="94"/>
  <c r="BV124" i="94"/>
  <c r="BW139" i="94"/>
  <c r="BV134" i="94"/>
  <c r="BU130" i="94"/>
  <c r="BX130" i="94" s="1"/>
  <c r="BW127" i="94"/>
  <c r="BT125" i="94"/>
  <c r="BU123" i="94"/>
  <c r="BX123" i="94" s="1"/>
  <c r="BT121" i="94"/>
  <c r="BW120" i="94"/>
  <c r="BV118" i="94"/>
  <c r="BU116" i="94"/>
  <c r="BX116" i="94" s="1"/>
  <c r="BU139" i="94"/>
  <c r="BX139" i="94" s="1"/>
  <c r="BT130" i="94"/>
  <c r="BU127" i="94"/>
  <c r="BX127" i="94" s="1"/>
  <c r="BT123" i="94"/>
  <c r="BW122" i="94"/>
  <c r="BV120" i="94"/>
  <c r="BY120" i="94" s="1"/>
  <c r="BU118" i="94"/>
  <c r="BX118" i="94" s="1"/>
  <c r="BT116" i="94"/>
  <c r="BT139" i="94"/>
  <c r="BW128" i="94"/>
  <c r="BV122" i="94"/>
  <c r="BY122" i="94" s="1"/>
  <c r="BU120" i="94"/>
  <c r="BX120" i="94" s="1"/>
  <c r="BT118" i="94"/>
  <c r="BV143" i="94"/>
  <c r="BY143" i="94" s="1"/>
  <c r="BT143" i="94"/>
  <c r="BV140" i="94"/>
  <c r="BT137" i="94"/>
  <c r="BV135" i="94"/>
  <c r="BY135" i="94" s="1"/>
  <c r="BU131" i="94"/>
  <c r="BX131" i="94" s="1"/>
  <c r="BU124" i="94"/>
  <c r="BX124" i="94" s="1"/>
  <c r="BT140" i="94"/>
  <c r="BT135" i="94"/>
  <c r="BV132" i="94"/>
  <c r="BY132" i="94" s="1"/>
  <c r="BT131" i="94"/>
  <c r="BW142" i="94"/>
  <c r="BU132" i="94"/>
  <c r="BX132" i="94" s="1"/>
  <c r="BU126" i="94"/>
  <c r="BX126" i="94" s="1"/>
  <c r="BT142" i="94"/>
  <c r="BV138" i="94"/>
  <c r="BV129" i="94"/>
  <c r="BY129" i="94" s="1"/>
  <c r="BU138" i="94"/>
  <c r="BX138" i="94" s="1"/>
  <c r="BV133" i="94"/>
  <c r="BY133" i="94" s="1"/>
  <c r="BT129" i="94"/>
  <c r="BW121" i="94"/>
  <c r="BV119" i="94"/>
  <c r="BW141" i="94"/>
  <c r="BW136" i="94"/>
  <c r="BU133" i="94"/>
  <c r="BX133" i="94" s="1"/>
  <c r="BW125" i="94"/>
  <c r="BW123" i="94"/>
  <c r="BV121" i="94"/>
  <c r="BU119" i="94"/>
  <c r="BX119" i="94" s="1"/>
  <c r="BT117" i="94"/>
  <c r="BW116" i="94"/>
  <c r="BT124" i="94"/>
  <c r="BT119" i="94"/>
  <c r="BV117" i="94"/>
  <c r="BV116" i="94"/>
  <c r="BT115" i="94"/>
  <c r="BW114" i="94"/>
  <c r="BW112" i="94"/>
  <c r="BW109" i="94"/>
  <c r="BU107" i="94"/>
  <c r="BX107" i="94" s="1"/>
  <c r="BV106" i="94"/>
  <c r="BY106" i="94" s="1"/>
  <c r="BW135" i="94"/>
  <c r="BV128" i="94"/>
  <c r="BY128" i="94" s="1"/>
  <c r="BV126" i="94"/>
  <c r="BY126" i="94" s="1"/>
  <c r="BW118" i="94"/>
  <c r="BU117" i="94"/>
  <c r="BX117" i="94" s="1"/>
  <c r="BV114" i="94"/>
  <c r="BY114" i="94" s="1"/>
  <c r="BV112" i="94"/>
  <c r="BV109" i="94"/>
  <c r="BY109" i="94" s="1"/>
  <c r="BT107" i="94"/>
  <c r="BU106" i="94"/>
  <c r="BX106" i="94" s="1"/>
  <c r="BT128" i="94"/>
  <c r="BU114" i="94"/>
  <c r="BX114" i="94" s="1"/>
  <c r="BU112" i="94"/>
  <c r="BX112" i="94" s="1"/>
  <c r="BU109" i="94"/>
  <c r="BX109" i="94" s="1"/>
  <c r="BT106" i="94"/>
  <c r="BU137" i="94"/>
  <c r="BX137" i="94" s="1"/>
  <c r="BT122" i="94"/>
  <c r="BU113" i="94"/>
  <c r="BX113" i="94" s="1"/>
  <c r="BV111" i="94"/>
  <c r="BW108" i="94"/>
  <c r="BV105" i="94"/>
  <c r="BY105" i="94" s="1"/>
  <c r="BU104" i="94"/>
  <c r="BX104" i="94" s="1"/>
  <c r="BV101" i="94"/>
  <c r="BW130" i="94"/>
  <c r="BV125" i="94"/>
  <c r="BT113" i="94"/>
  <c r="BU111" i="94"/>
  <c r="BX111" i="94" s="1"/>
  <c r="BV108" i="94"/>
  <c r="BU105" i="94"/>
  <c r="BX105" i="94" s="1"/>
  <c r="BT104" i="94"/>
  <c r="BU101" i="94"/>
  <c r="BX101" i="94" s="1"/>
  <c r="BT111" i="94"/>
  <c r="BU108" i="94"/>
  <c r="BX108" i="94" s="1"/>
  <c r="BT105" i="94"/>
  <c r="BT101" i="94"/>
  <c r="BW131" i="94"/>
  <c r="BV123" i="94"/>
  <c r="BT120" i="94"/>
  <c r="BW110" i="94"/>
  <c r="BT108" i="94"/>
  <c r="BW115" i="94"/>
  <c r="BV110" i="94"/>
  <c r="BY110" i="94" s="1"/>
  <c r="BW103" i="94"/>
  <c r="BW100" i="94"/>
  <c r="BT98" i="94"/>
  <c r="BW140" i="94"/>
  <c r="BV115" i="94"/>
  <c r="BU110" i="94"/>
  <c r="BX110" i="94" s="1"/>
  <c r="BW107" i="94"/>
  <c r="BT102" i="94"/>
  <c r="BT99" i="94"/>
  <c r="BV92" i="94"/>
  <c r="BT89" i="94"/>
  <c r="BW88" i="94"/>
  <c r="BU85" i="94"/>
  <c r="BX85" i="94" s="1"/>
  <c r="BW134" i="94"/>
  <c r="BW119" i="94"/>
  <c r="BW111" i="94"/>
  <c r="BW105" i="94"/>
  <c r="BW101" i="94"/>
  <c r="BU92" i="94"/>
  <c r="BX92" i="94" s="1"/>
  <c r="BV88" i="94"/>
  <c r="BY88" i="94" s="1"/>
  <c r="BT85" i="94"/>
  <c r="BV107" i="94"/>
  <c r="BY107" i="94" s="1"/>
  <c r="BT92" i="94"/>
  <c r="BW91" i="94"/>
  <c r="BU88" i="94"/>
  <c r="BX88" i="94" s="1"/>
  <c r="BT141" i="94"/>
  <c r="BW124" i="94"/>
  <c r="BU136" i="94"/>
  <c r="BX136" i="94" s="1"/>
  <c r="BV113" i="94"/>
  <c r="BT100" i="94"/>
  <c r="BV98" i="94"/>
  <c r="BW97" i="94"/>
  <c r="BW95" i="94"/>
  <c r="BV94" i="94"/>
  <c r="BT91" i="94"/>
  <c r="BW90" i="94"/>
  <c r="BT110" i="94"/>
  <c r="BV103" i="94"/>
  <c r="BY103" i="94" s="1"/>
  <c r="BU121" i="94"/>
  <c r="BX121" i="94" s="1"/>
  <c r="BT109" i="94"/>
  <c r="BU103" i="94"/>
  <c r="BX103" i="94" s="1"/>
  <c r="BU97" i="94"/>
  <c r="BX97" i="94" s="1"/>
  <c r="BW96" i="94"/>
  <c r="BU95" i="94"/>
  <c r="BX95" i="94" s="1"/>
  <c r="BT94" i="94"/>
  <c r="BU90" i="94"/>
  <c r="BX90" i="94" s="1"/>
  <c r="BW86" i="94"/>
  <c r="BV84" i="94"/>
  <c r="BT103" i="94"/>
  <c r="BT97" i="94"/>
  <c r="BV96" i="94"/>
  <c r="BY96" i="94" s="1"/>
  <c r="BT95" i="94"/>
  <c r="BW93" i="94"/>
  <c r="BT90" i="94"/>
  <c r="BV86" i="94"/>
  <c r="BU84" i="94"/>
  <c r="BX84" i="94" s="1"/>
  <c r="BU122" i="94"/>
  <c r="BX122" i="94" s="1"/>
  <c r="BW106" i="94"/>
  <c r="BW102" i="94"/>
  <c r="BW99" i="94"/>
  <c r="BU96" i="94"/>
  <c r="BX96" i="94" s="1"/>
  <c r="BV93" i="94"/>
  <c r="BY93" i="94" s="1"/>
  <c r="BW89" i="94"/>
  <c r="BU86" i="94"/>
  <c r="BX86" i="94" s="1"/>
  <c r="BW117" i="94"/>
  <c r="BU115" i="94"/>
  <c r="BX115" i="94" s="1"/>
  <c r="BT112" i="94"/>
  <c r="BV102" i="94"/>
  <c r="BY102" i="94" s="1"/>
  <c r="BV99" i="94"/>
  <c r="BT96" i="94"/>
  <c r="BU93" i="94"/>
  <c r="BX93" i="94" s="1"/>
  <c r="BV89" i="94"/>
  <c r="BT86" i="94"/>
  <c r="BW85" i="94"/>
  <c r="BV90" i="94"/>
  <c r="BY90" i="94" s="1"/>
  <c r="BV87" i="94"/>
  <c r="BV83" i="94"/>
  <c r="BT81" i="94"/>
  <c r="BW104" i="94"/>
  <c r="BV97" i="94"/>
  <c r="BY97" i="94" s="1"/>
  <c r="BT93" i="94"/>
  <c r="BV91" i="94"/>
  <c r="BY91" i="94" s="1"/>
  <c r="BU87" i="94"/>
  <c r="BX87" i="94" s="1"/>
  <c r="BU83" i="94"/>
  <c r="BX83" i="94" s="1"/>
  <c r="BV104" i="94"/>
  <c r="BY104" i="94" s="1"/>
  <c r="BV95" i="94"/>
  <c r="BY95" i="94" s="1"/>
  <c r="BU91" i="94"/>
  <c r="BX91" i="94" s="1"/>
  <c r="BT87" i="94"/>
  <c r="BT83" i="94"/>
  <c r="BV100" i="94"/>
  <c r="BY100" i="94" s="1"/>
  <c r="BT84" i="94"/>
  <c r="BW78" i="94"/>
  <c r="BV76" i="94"/>
  <c r="BU74" i="94"/>
  <c r="BX74" i="94" s="1"/>
  <c r="BT72" i="94"/>
  <c r="BU100" i="94"/>
  <c r="BX100" i="94" s="1"/>
  <c r="BW80" i="94"/>
  <c r="BV78" i="94"/>
  <c r="BU76" i="94"/>
  <c r="BX76" i="94" s="1"/>
  <c r="BT114" i="94"/>
  <c r="BU99" i="94"/>
  <c r="BX99" i="94" s="1"/>
  <c r="BW94" i="94"/>
  <c r="BW82" i="94"/>
  <c r="BV80" i="94"/>
  <c r="BY80" i="94" s="1"/>
  <c r="BU78" i="94"/>
  <c r="BX78" i="94" s="1"/>
  <c r="BT76" i="94"/>
  <c r="BW75" i="94"/>
  <c r="BU94" i="94"/>
  <c r="BX94" i="94" s="1"/>
  <c r="BW92" i="94"/>
  <c r="BU89" i="94"/>
  <c r="BX89" i="94" s="1"/>
  <c r="BV82" i="94"/>
  <c r="BY82" i="94" s="1"/>
  <c r="BU80" i="94"/>
  <c r="BX80" i="94" s="1"/>
  <c r="BT78" i="94"/>
  <c r="BW77" i="94"/>
  <c r="BV75" i="94"/>
  <c r="BW98" i="94"/>
  <c r="BU82" i="94"/>
  <c r="BX82" i="94" s="1"/>
  <c r="BT80" i="94"/>
  <c r="BW79" i="94"/>
  <c r="BV77" i="94"/>
  <c r="BU75" i="94"/>
  <c r="BX75" i="94" s="1"/>
  <c r="BV81" i="94"/>
  <c r="BU79" i="94"/>
  <c r="BX79" i="94" s="1"/>
  <c r="BT77" i="94"/>
  <c r="BW113" i="94"/>
  <c r="BT88" i="94"/>
  <c r="BU72" i="94"/>
  <c r="BX72" i="94" s="1"/>
  <c r="BT71" i="94"/>
  <c r="BU102" i="94"/>
  <c r="BX102" i="94" s="1"/>
  <c r="BV85" i="94"/>
  <c r="BY85" i="94" s="1"/>
  <c r="BT75" i="94"/>
  <c r="BT62" i="94"/>
  <c r="BV79" i="94"/>
  <c r="BW68" i="94"/>
  <c r="BV66" i="94"/>
  <c r="BY66" i="94" s="1"/>
  <c r="BW76" i="94"/>
  <c r="BW70" i="94"/>
  <c r="BV68" i="94"/>
  <c r="BY68" i="94" s="1"/>
  <c r="BU66" i="94"/>
  <c r="BX66" i="94" s="1"/>
  <c r="BT82" i="94"/>
  <c r="BW73" i="94"/>
  <c r="BV70" i="94"/>
  <c r="BY70" i="94" s="1"/>
  <c r="BU68" i="94"/>
  <c r="BX68" i="94" s="1"/>
  <c r="BT66" i="94"/>
  <c r="BW65" i="94"/>
  <c r="BW63" i="94"/>
  <c r="BW60" i="94"/>
  <c r="BW87" i="94"/>
  <c r="BV73" i="94"/>
  <c r="BY73" i="94" s="1"/>
  <c r="BU70" i="94"/>
  <c r="BX70" i="94" s="1"/>
  <c r="BT68" i="94"/>
  <c r="BW67" i="94"/>
  <c r="BV65" i="94"/>
  <c r="BV63" i="94"/>
  <c r="BY63" i="94" s="1"/>
  <c r="BW74" i="94"/>
  <c r="BU73" i="94"/>
  <c r="BX73" i="94" s="1"/>
  <c r="BT70" i="94"/>
  <c r="BW69" i="94"/>
  <c r="BV67" i="94"/>
  <c r="BY67" i="94" s="1"/>
  <c r="BU65" i="94"/>
  <c r="BX65" i="94" s="1"/>
  <c r="BW84" i="94"/>
  <c r="BW81" i="94"/>
  <c r="BT74" i="94"/>
  <c r="BW72" i="94"/>
  <c r="BV71" i="94"/>
  <c r="BU69" i="94"/>
  <c r="BX69" i="94" s="1"/>
  <c r="BT67" i="94"/>
  <c r="BV64" i="94"/>
  <c r="BT73" i="94"/>
  <c r="BV60" i="94"/>
  <c r="BV56" i="94"/>
  <c r="BY56" i="94" s="1"/>
  <c r="BU55" i="94"/>
  <c r="BX55" i="94" s="1"/>
  <c r="BV52" i="94"/>
  <c r="BW47" i="94"/>
  <c r="BW46" i="94"/>
  <c r="BV45" i="94"/>
  <c r="BY45" i="94" s="1"/>
  <c r="BW83" i="94"/>
  <c r="BW61" i="94"/>
  <c r="BU60" i="94"/>
  <c r="BX60" i="94" s="1"/>
  <c r="BW59" i="94"/>
  <c r="BU56" i="94"/>
  <c r="BX56" i="94" s="1"/>
  <c r="BT55" i="94"/>
  <c r="BU52" i="94"/>
  <c r="BX52" i="94" s="1"/>
  <c r="BW49" i="94"/>
  <c r="BV47" i="94"/>
  <c r="BV46" i="94"/>
  <c r="BY46" i="94" s="1"/>
  <c r="BU45" i="94"/>
  <c r="BX45" i="94" s="1"/>
  <c r="BT79" i="94"/>
  <c r="BV72" i="94"/>
  <c r="BW64" i="94"/>
  <c r="BU63" i="94"/>
  <c r="BX63" i="94" s="1"/>
  <c r="BV61" i="94"/>
  <c r="BY61" i="94" s="1"/>
  <c r="BT60" i="94"/>
  <c r="BV59" i="94"/>
  <c r="BT56" i="94"/>
  <c r="BT52" i="94"/>
  <c r="BV49" i="94"/>
  <c r="BU47" i="94"/>
  <c r="BX47" i="94" s="1"/>
  <c r="BU46" i="94"/>
  <c r="BX46" i="94" s="1"/>
  <c r="BT45" i="94"/>
  <c r="BU98" i="94"/>
  <c r="BX98" i="94" s="1"/>
  <c r="BU77" i="94"/>
  <c r="BX77" i="94" s="1"/>
  <c r="BW71" i="94"/>
  <c r="BT64" i="94"/>
  <c r="BW62" i="94"/>
  <c r="BT61" i="94"/>
  <c r="BT59" i="94"/>
  <c r="BW54" i="94"/>
  <c r="BW51" i="94"/>
  <c r="BT49" i="94"/>
  <c r="BW44" i="94"/>
  <c r="BU81" i="94"/>
  <c r="BX81" i="94" s="1"/>
  <c r="BU71" i="94"/>
  <c r="BX71" i="94" s="1"/>
  <c r="BV62" i="94"/>
  <c r="BY62" i="94" s="1"/>
  <c r="BW58" i="94"/>
  <c r="BV54" i="94"/>
  <c r="BY54" i="94" s="1"/>
  <c r="BU62" i="94"/>
  <c r="BX62" i="94" s="1"/>
  <c r="BV58" i="94"/>
  <c r="BY58" i="94" s="1"/>
  <c r="BW57" i="94"/>
  <c r="BU54" i="94"/>
  <c r="BX54" i="94" s="1"/>
  <c r="BU51" i="94"/>
  <c r="BX51" i="94" s="1"/>
  <c r="BU44" i="94"/>
  <c r="BX44" i="94" s="1"/>
  <c r="BW66" i="94"/>
  <c r="BU58" i="94"/>
  <c r="BX58" i="94" s="1"/>
  <c r="BV57" i="94"/>
  <c r="BT54" i="94"/>
  <c r="BT51" i="94"/>
  <c r="BV74" i="94"/>
  <c r="BY74" i="94" s="1"/>
  <c r="BV69" i="94"/>
  <c r="BT58" i="94"/>
  <c r="BU57" i="94"/>
  <c r="BX57" i="94" s="1"/>
  <c r="BW53" i="94"/>
  <c r="BW50" i="94"/>
  <c r="BW48" i="94"/>
  <c r="BT65" i="94"/>
  <c r="BW55" i="94"/>
  <c r="BU53" i="94"/>
  <c r="BX53" i="94" s="1"/>
  <c r="BV53" i="94"/>
  <c r="BY53" i="94" s="1"/>
  <c r="BV50" i="94"/>
  <c r="BY50" i="94" s="1"/>
  <c r="BT42" i="94"/>
  <c r="BV39" i="94"/>
  <c r="BT37" i="94"/>
  <c r="BW36" i="94"/>
  <c r="BT35" i="94"/>
  <c r="BU33" i="94"/>
  <c r="BX33" i="94" s="1"/>
  <c r="BU31" i="94"/>
  <c r="BX31" i="94" s="1"/>
  <c r="BT53" i="94"/>
  <c r="BU50" i="94"/>
  <c r="BX50" i="94" s="1"/>
  <c r="BW45" i="94"/>
  <c r="BT69" i="94"/>
  <c r="BU64" i="94"/>
  <c r="BX64" i="94" s="1"/>
  <c r="BT50" i="94"/>
  <c r="BT39" i="94"/>
  <c r="BU36" i="94"/>
  <c r="BX36" i="94" s="1"/>
  <c r="BV34" i="94"/>
  <c r="BY34" i="94" s="1"/>
  <c r="BW32" i="94"/>
  <c r="BY32" i="94" s="1"/>
  <c r="BV29" i="94"/>
  <c r="BU67" i="94"/>
  <c r="BX67" i="94" s="1"/>
  <c r="BU61" i="94"/>
  <c r="BX61" i="94" s="1"/>
  <c r="BT63" i="94"/>
  <c r="BV55" i="94"/>
  <c r="BT47" i="94"/>
  <c r="BT46" i="94"/>
  <c r="BT44" i="94"/>
  <c r="BU41" i="94"/>
  <c r="BX41" i="94" s="1"/>
  <c r="BV38" i="94"/>
  <c r="BT32" i="94"/>
  <c r="BU30" i="94"/>
  <c r="BX30" i="94" s="1"/>
  <c r="BT41" i="94"/>
  <c r="BU38" i="94"/>
  <c r="BX38" i="94" s="1"/>
  <c r="BT57" i="94"/>
  <c r="BW52" i="94"/>
  <c r="BV48" i="94"/>
  <c r="BT38" i="94"/>
  <c r="BU59" i="94"/>
  <c r="BX59" i="94" s="1"/>
  <c r="BU48" i="94"/>
  <c r="BX48" i="94" s="1"/>
  <c r="BW43" i="94"/>
  <c r="BU49" i="94"/>
  <c r="BX49" i="94" s="1"/>
  <c r="BU43" i="94"/>
  <c r="BX43" i="94" s="1"/>
  <c r="BV42" i="94"/>
  <c r="BU40" i="94"/>
  <c r="BX40" i="94" s="1"/>
  <c r="BV37" i="94"/>
  <c r="BY37" i="94" s="1"/>
  <c r="BV35" i="94"/>
  <c r="BY35" i="94" s="1"/>
  <c r="BW33" i="94"/>
  <c r="BW31" i="94"/>
  <c r="BT43" i="94"/>
  <c r="BT40" i="94"/>
  <c r="BU29" i="94"/>
  <c r="BX29" i="94" s="1"/>
  <c r="BW25" i="94"/>
  <c r="BW19" i="94"/>
  <c r="BV51" i="94"/>
  <c r="BY51" i="94" s="1"/>
  <c r="BW41" i="94"/>
  <c r="BT29" i="94"/>
  <c r="BW27" i="94"/>
  <c r="BV25" i="94"/>
  <c r="BY25" i="94" s="1"/>
  <c r="BW23" i="94"/>
  <c r="BV19" i="94"/>
  <c r="BW17" i="94"/>
  <c r="BV41" i="94"/>
  <c r="BW39" i="94"/>
  <c r="BW30" i="94"/>
  <c r="BV27" i="94"/>
  <c r="BW42" i="94"/>
  <c r="BU35" i="94"/>
  <c r="BX35" i="94" s="1"/>
  <c r="BW34" i="94"/>
  <c r="BU32" i="94"/>
  <c r="BX32" i="94" s="1"/>
  <c r="BT30" i="94"/>
  <c r="BT27" i="94"/>
  <c r="BW26" i="94"/>
  <c r="BV24" i="94"/>
  <c r="BY24" i="94" s="1"/>
  <c r="BT23" i="94"/>
  <c r="BW22" i="94"/>
  <c r="BU21" i="94"/>
  <c r="BX21" i="94" s="1"/>
  <c r="BW18" i="94"/>
  <c r="BT17" i="94"/>
  <c r="BV44" i="94"/>
  <c r="BY44" i="94" s="1"/>
  <c r="BU42" i="94"/>
  <c r="BX42" i="94" s="1"/>
  <c r="BU34" i="94"/>
  <c r="BX34" i="94" s="1"/>
  <c r="BW28" i="94"/>
  <c r="BV26" i="94"/>
  <c r="BY26" i="94" s="1"/>
  <c r="BU24" i="94"/>
  <c r="BX24" i="94" s="1"/>
  <c r="BV22" i="94"/>
  <c r="BT21" i="94"/>
  <c r="BW20" i="94"/>
  <c r="BV18" i="94"/>
  <c r="BW38" i="94"/>
  <c r="BT34" i="94"/>
  <c r="BV28" i="94"/>
  <c r="BY28" i="94" s="1"/>
  <c r="BU26" i="94"/>
  <c r="BX26" i="94" s="1"/>
  <c r="BT24" i="94"/>
  <c r="BU22" i="94"/>
  <c r="BX22" i="94" s="1"/>
  <c r="BV20" i="94"/>
  <c r="BY20" i="94" s="1"/>
  <c r="BU18" i="94"/>
  <c r="BX18" i="94" s="1"/>
  <c r="BV16" i="94"/>
  <c r="BY16" i="94" s="1"/>
  <c r="BU28" i="94"/>
  <c r="BX28" i="94" s="1"/>
  <c r="BT26" i="94"/>
  <c r="BT22" i="94"/>
  <c r="BU20" i="94"/>
  <c r="BX20" i="94" s="1"/>
  <c r="BT18" i="94"/>
  <c r="BU16" i="94"/>
  <c r="BX16" i="94" s="1"/>
  <c r="BW56" i="94"/>
  <c r="BW37" i="94"/>
  <c r="BV31" i="94"/>
  <c r="BY31" i="94" s="1"/>
  <c r="BT28" i="94"/>
  <c r="BT20" i="94"/>
  <c r="BT48" i="94"/>
  <c r="BW40" i="94"/>
  <c r="BT36" i="94"/>
  <c r="BV33" i="94"/>
  <c r="CE15" i="94"/>
  <c r="BD18" i="94"/>
  <c r="BG18" i="94" s="1"/>
  <c r="CF22" i="94"/>
  <c r="CE22" i="94"/>
  <c r="BU23" i="94"/>
  <c r="BX23" i="94" s="1"/>
  <c r="BC24" i="94"/>
  <c r="BE28" i="94"/>
  <c r="BH28" i="94" s="1"/>
  <c r="BW29" i="94"/>
  <c r="BF52" i="94"/>
  <c r="BG5" i="94"/>
  <c r="LW5" i="94"/>
  <c r="LW30" i="94" s="1"/>
  <c r="HS8" i="94"/>
  <c r="BN16" i="94"/>
  <c r="W16" i="94" s="1"/>
  <c r="W17" i="94"/>
  <c r="BF18" i="94"/>
  <c r="CE18" i="94"/>
  <c r="FZ19" i="94"/>
  <c r="BN21" i="94"/>
  <c r="W21" i="94" s="1"/>
  <c r="BV23" i="94"/>
  <c r="BE24" i="94"/>
  <c r="BH24" i="94" s="1"/>
  <c r="BT31" i="94"/>
  <c r="BO34" i="94"/>
  <c r="BN41" i="94"/>
  <c r="W41" i="94" s="1"/>
  <c r="BO41" i="94"/>
  <c r="BV43" i="94"/>
  <c r="BY43" i="94" s="1"/>
  <c r="CF32" i="94"/>
  <c r="CE32" i="94"/>
  <c r="W32" i="94" s="1"/>
  <c r="BN39" i="94"/>
  <c r="W39" i="94" s="1"/>
  <c r="CE24" i="94"/>
  <c r="W24" i="94" s="1"/>
  <c r="BN29" i="94"/>
  <c r="W29" i="94" s="1"/>
  <c r="CF40" i="94"/>
  <c r="BO35" i="94"/>
  <c r="BN35" i="94"/>
  <c r="W35" i="94" s="1"/>
  <c r="CE23" i="94"/>
  <c r="W23" i="94" s="1"/>
  <c r="CE27" i="94"/>
  <c r="W27" i="94" s="1"/>
  <c r="CE43" i="94"/>
  <c r="W43" i="94" s="1"/>
  <c r="CF43" i="94"/>
  <c r="BN18" i="94"/>
  <c r="BN22" i="94"/>
  <c r="W22" i="94" s="1"/>
  <c r="BN26" i="94"/>
  <c r="W26" i="94" s="1"/>
  <c r="CE38" i="94"/>
  <c r="W38" i="94" s="1"/>
  <c r="BN42" i="94"/>
  <c r="W42" i="94" s="1"/>
  <c r="BO45" i="94"/>
  <c r="BN45" i="94"/>
  <c r="W45" i="94" s="1"/>
  <c r="CI65" i="94"/>
  <c r="CG65" i="94"/>
  <c r="CF69" i="94"/>
  <c r="BO64" i="94"/>
  <c r="BN64" i="94"/>
  <c r="W64" i="94" s="1"/>
  <c r="CF68" i="94"/>
  <c r="CE68" i="94"/>
  <c r="W68" i="94" s="1"/>
  <c r="BO71" i="94"/>
  <c r="BN71" i="94"/>
  <c r="W71" i="94" s="1"/>
  <c r="W76" i="94"/>
  <c r="W77" i="94"/>
  <c r="CF78" i="94"/>
  <c r="CE78" i="94"/>
  <c r="W78" i="94" s="1"/>
  <c r="BO84" i="94"/>
  <c r="CF94" i="94"/>
  <c r="CE94" i="94"/>
  <c r="BO81" i="94"/>
  <c r="BN81" i="94"/>
  <c r="W81" i="94" s="1"/>
  <c r="CE66" i="94"/>
  <c r="W66" i="94" s="1"/>
  <c r="BN72" i="94"/>
  <c r="CF89" i="94"/>
  <c r="CE89" i="94"/>
  <c r="BN69" i="94"/>
  <c r="W69" i="94" s="1"/>
  <c r="CF85" i="94"/>
  <c r="CE85" i="94"/>
  <c r="W85" i="94" s="1"/>
  <c r="CF92" i="94"/>
  <c r="CE92" i="94"/>
  <c r="BN70" i="94"/>
  <c r="W70" i="94" s="1"/>
  <c r="CE72" i="94"/>
  <c r="CF79" i="94"/>
  <c r="W91" i="94"/>
  <c r="CF116" i="94"/>
  <c r="CE116" i="94"/>
  <c r="W116" i="94" s="1"/>
  <c r="CE76" i="94"/>
  <c r="W86" i="94"/>
  <c r="BO92" i="94"/>
  <c r="BN92" i="94"/>
  <c r="W92" i="94" s="1"/>
  <c r="W93" i="94"/>
  <c r="BO94" i="94"/>
  <c r="BN94" i="94"/>
  <c r="W94" i="94" s="1"/>
  <c r="W87" i="94"/>
  <c r="BN80" i="94"/>
  <c r="W80" i="94" s="1"/>
  <c r="W89" i="94"/>
  <c r="BO113" i="94"/>
  <c r="BN119" i="94"/>
  <c r="BO119" i="94"/>
  <c r="BN88" i="94"/>
  <c r="W88" i="94" s="1"/>
  <c r="CI140" i="94"/>
  <c r="N104" i="94"/>
  <c r="DJ108" i="94" s="1"/>
  <c r="CE119" i="94"/>
  <c r="CF119" i="94"/>
  <c r="CF134" i="94"/>
  <c r="CE134" i="94"/>
  <c r="BN90" i="94"/>
  <c r="W90" i="94" s="1"/>
  <c r="CE115" i="94"/>
  <c r="CF115" i="94"/>
  <c r="BO130" i="94"/>
  <c r="BN130" i="94"/>
  <c r="W130" i="94" s="1"/>
  <c r="BN125" i="94"/>
  <c r="W125" i="94" s="1"/>
  <c r="BO134" i="94"/>
  <c r="BN134" i="94"/>
  <c r="BN117" i="94"/>
  <c r="W117" i="94" s="1"/>
  <c r="CI118" i="94"/>
  <c r="CF121" i="94"/>
  <c r="CE121" i="94"/>
  <c r="W121" i="94" s="1"/>
  <c r="CF136" i="94"/>
  <c r="CE136" i="94"/>
  <c r="W136" i="94" s="1"/>
  <c r="BN115" i="94"/>
  <c r="W115" i="94" s="1"/>
  <c r="W120" i="94"/>
  <c r="W133" i="94"/>
  <c r="CG131" i="94"/>
  <c r="CG124" i="94"/>
  <c r="CE128" i="94"/>
  <c r="W135" i="94"/>
  <c r="CF137" i="94"/>
  <c r="BO128" i="94"/>
  <c r="W128" i="94"/>
  <c r="BN139" i="94"/>
  <c r="W139" i="94" s="1"/>
  <c r="CE123" i="94"/>
  <c r="W123" i="94" s="1"/>
  <c r="W129" i="94"/>
  <c r="BN142" i="94"/>
  <c r="W142" i="94" s="1"/>
  <c r="CF143" i="94"/>
  <c r="CE138" i="94"/>
  <c r="W138" i="94" s="1"/>
  <c r="BN143" i="94"/>
  <c r="W143" i="94" s="1"/>
  <c r="CF143" i="92"/>
  <c r="CF90" i="92"/>
  <c r="CE87" i="92"/>
  <c r="CE135" i="92"/>
  <c r="CE138" i="92"/>
  <c r="CE123" i="92"/>
  <c r="W123" i="92" s="1"/>
  <c r="CF129" i="92"/>
  <c r="CE132" i="92"/>
  <c r="CF73" i="92"/>
  <c r="CF142" i="92"/>
  <c r="W136" i="92"/>
  <c r="W24" i="92"/>
  <c r="W79" i="92"/>
  <c r="W86" i="92"/>
  <c r="W75" i="92"/>
  <c r="BW22" i="92"/>
  <c r="W114" i="92"/>
  <c r="BT16" i="92"/>
  <c r="W68" i="92"/>
  <c r="BU15" i="92"/>
  <c r="BX15" i="92" s="1"/>
  <c r="W129" i="92"/>
  <c r="BV15" i="92"/>
  <c r="BW15" i="92"/>
  <c r="W116" i="92"/>
  <c r="W38" i="92"/>
  <c r="W140" i="92"/>
  <c r="W85" i="92"/>
  <c r="W44" i="92"/>
  <c r="W64" i="92"/>
  <c r="W28" i="92"/>
  <c r="W32" i="92"/>
  <c r="W132" i="92"/>
  <c r="W91" i="92"/>
  <c r="W29" i="92"/>
  <c r="W130" i="92"/>
  <c r="W73" i="92"/>
  <c r="W138" i="92"/>
  <c r="W33" i="92"/>
  <c r="W71" i="92"/>
  <c r="W39" i="92"/>
  <c r="W18" i="92"/>
  <c r="W93" i="92"/>
  <c r="W20" i="92"/>
  <c r="BK5" i="92"/>
  <c r="DL8" i="92"/>
  <c r="BC17" i="92"/>
  <c r="BF18" i="92"/>
  <c r="GD19" i="92"/>
  <c r="AZ5" i="92"/>
  <c r="BL5" i="92"/>
  <c r="DN8" i="92"/>
  <c r="BE140" i="92"/>
  <c r="BC137" i="92"/>
  <c r="BF136" i="92"/>
  <c r="BF127" i="92"/>
  <c r="BF143" i="92"/>
  <c r="BD140" i="92"/>
  <c r="BG140" i="92" s="1"/>
  <c r="BE136" i="92"/>
  <c r="BF129" i="92"/>
  <c r="BE127" i="92"/>
  <c r="BE143" i="92"/>
  <c r="BC140" i="92"/>
  <c r="BF139" i="92"/>
  <c r="BD136" i="92"/>
  <c r="BG136" i="92" s="1"/>
  <c r="BF131" i="92"/>
  <c r="BE129" i="92"/>
  <c r="BD127" i="92"/>
  <c r="BG127" i="92" s="1"/>
  <c r="BD143" i="92"/>
  <c r="BG143" i="92" s="1"/>
  <c r="BE139" i="92"/>
  <c r="BC143" i="92"/>
  <c r="BD139" i="92"/>
  <c r="BG139" i="92" s="1"/>
  <c r="BF135" i="92"/>
  <c r="BE133" i="92"/>
  <c r="BD131" i="92"/>
  <c r="BG131" i="92" s="1"/>
  <c r="BC129" i="92"/>
  <c r="BF128" i="92"/>
  <c r="BF142" i="92"/>
  <c r="BC139" i="92"/>
  <c r="BE135" i="92"/>
  <c r="BD133" i="92"/>
  <c r="BG133" i="92" s="1"/>
  <c r="BC131" i="92"/>
  <c r="BF130" i="92"/>
  <c r="BE128" i="92"/>
  <c r="BE142" i="92"/>
  <c r="BF138" i="92"/>
  <c r="BD135" i="92"/>
  <c r="BG135" i="92" s="1"/>
  <c r="BC133" i="92"/>
  <c r="BF132" i="92"/>
  <c r="BE130" i="92"/>
  <c r="BD128" i="92"/>
  <c r="BG128" i="92" s="1"/>
  <c r="BD142" i="92"/>
  <c r="BG142" i="92" s="1"/>
  <c r="BE138" i="92"/>
  <c r="BC135" i="92"/>
  <c r="BF134" i="92"/>
  <c r="BE132" i="92"/>
  <c r="BD130" i="92"/>
  <c r="BG130" i="92" s="1"/>
  <c r="BC128" i="92"/>
  <c r="BC142" i="92"/>
  <c r="BF141" i="92"/>
  <c r="BD138" i="92"/>
  <c r="BG138" i="92" s="1"/>
  <c r="BE134" i="92"/>
  <c r="BD132" i="92"/>
  <c r="BG132" i="92" s="1"/>
  <c r="BC130" i="92"/>
  <c r="BE141" i="92"/>
  <c r="BD141" i="92"/>
  <c r="BG141" i="92" s="1"/>
  <c r="BE137" i="92"/>
  <c r="BC134" i="92"/>
  <c r="BF126" i="92"/>
  <c r="BE125" i="92"/>
  <c r="BD124" i="92"/>
  <c r="BG124" i="92" s="1"/>
  <c r="BC122" i="92"/>
  <c r="BE112" i="92"/>
  <c r="BE126" i="92"/>
  <c r="BD125" i="92"/>
  <c r="BG125" i="92" s="1"/>
  <c r="BC124" i="92"/>
  <c r="BD112" i="92"/>
  <c r="BG112" i="92" s="1"/>
  <c r="BF140" i="92"/>
  <c r="BC136" i="92"/>
  <c r="BD126" i="92"/>
  <c r="BG126" i="92" s="1"/>
  <c r="BC125" i="92"/>
  <c r="BF115" i="92"/>
  <c r="BC112" i="92"/>
  <c r="BC126" i="92"/>
  <c r="BF117" i="92"/>
  <c r="BE115" i="92"/>
  <c r="BF119" i="92"/>
  <c r="BE117" i="92"/>
  <c r="BD115" i="92"/>
  <c r="BG115" i="92" s="1"/>
  <c r="BF121" i="92"/>
  <c r="BE119" i="92"/>
  <c r="BD117" i="92"/>
  <c r="BG117" i="92" s="1"/>
  <c r="BC115" i="92"/>
  <c r="BC141" i="92"/>
  <c r="BD134" i="92"/>
  <c r="BG134" i="92" s="1"/>
  <c r="BC132" i="92"/>
  <c r="BD129" i="92"/>
  <c r="BG129" i="92" s="1"/>
  <c r="BF123" i="92"/>
  <c r="BE121" i="92"/>
  <c r="BD119" i="92"/>
  <c r="BG119" i="92" s="1"/>
  <c r="BC117" i="92"/>
  <c r="BF116" i="92"/>
  <c r="BE114" i="92"/>
  <c r="BE123" i="92"/>
  <c r="BD121" i="92"/>
  <c r="BG121" i="92" s="1"/>
  <c r="BC119" i="92"/>
  <c r="BF118" i="92"/>
  <c r="BE116" i="92"/>
  <c r="BD114" i="92"/>
  <c r="BG114" i="92" s="1"/>
  <c r="BC127" i="92"/>
  <c r="BD123" i="92"/>
  <c r="BG123" i="92" s="1"/>
  <c r="BC121" i="92"/>
  <c r="BF120" i="92"/>
  <c r="BE118" i="92"/>
  <c r="BD116" i="92"/>
  <c r="BG116" i="92" s="1"/>
  <c r="BC114" i="92"/>
  <c r="BF113" i="92"/>
  <c r="BC138" i="92"/>
  <c r="BF137" i="92"/>
  <c r="BE131" i="92"/>
  <c r="BC123" i="92"/>
  <c r="BF122" i="92"/>
  <c r="BE120" i="92"/>
  <c r="BD118" i="92"/>
  <c r="BG118" i="92" s="1"/>
  <c r="BC116" i="92"/>
  <c r="BD137" i="92"/>
  <c r="BG137" i="92" s="1"/>
  <c r="BF133" i="92"/>
  <c r="BF124" i="92"/>
  <c r="BE122" i="92"/>
  <c r="BD120" i="92"/>
  <c r="BG120" i="92" s="1"/>
  <c r="BC118" i="92"/>
  <c r="BD111" i="92"/>
  <c r="BG111" i="92" s="1"/>
  <c r="BE110" i="92"/>
  <c r="BF103" i="92"/>
  <c r="BC111" i="92"/>
  <c r="BD110" i="92"/>
  <c r="BG110" i="92" s="1"/>
  <c r="BF107" i="92"/>
  <c r="BE103" i="92"/>
  <c r="BE100" i="92"/>
  <c r="BC94" i="92"/>
  <c r="BD90" i="92"/>
  <c r="BG90" i="92" s="1"/>
  <c r="BD122" i="92"/>
  <c r="BG122" i="92" s="1"/>
  <c r="BC110" i="92"/>
  <c r="BE107" i="92"/>
  <c r="BF106" i="92"/>
  <c r="BD103" i="92"/>
  <c r="BG103" i="92" s="1"/>
  <c r="BF112" i="92"/>
  <c r="BF109" i="92"/>
  <c r="BD107" i="92"/>
  <c r="BG107" i="92" s="1"/>
  <c r="BE106" i="92"/>
  <c r="BC103" i="92"/>
  <c r="BC100" i="92"/>
  <c r="BF125" i="92"/>
  <c r="BC120" i="92"/>
  <c r="BF114" i="92"/>
  <c r="BE109" i="92"/>
  <c r="BC107" i="92"/>
  <c r="BD106" i="92"/>
  <c r="BG106" i="92" s="1"/>
  <c r="BF102" i="92"/>
  <c r="BD109" i="92"/>
  <c r="BG109" i="92" s="1"/>
  <c r="BC106" i="92"/>
  <c r="BE102" i="92"/>
  <c r="BC109" i="92"/>
  <c r="BF104" i="92"/>
  <c r="BD102" i="92"/>
  <c r="BG102" i="92" s="1"/>
  <c r="BF105" i="92"/>
  <c r="BE104" i="92"/>
  <c r="BC102" i="92"/>
  <c r="BF108" i="92"/>
  <c r="BE105" i="92"/>
  <c r="BD104" i="92"/>
  <c r="BG104" i="92" s="1"/>
  <c r="BE101" i="92"/>
  <c r="BE96" i="92"/>
  <c r="BC95" i="92"/>
  <c r="BC92" i="92"/>
  <c r="BF91" i="92"/>
  <c r="BE113" i="92"/>
  <c r="BH113" i="92" s="1"/>
  <c r="BE108" i="92"/>
  <c r="BD105" i="92"/>
  <c r="BG105" i="92" s="1"/>
  <c r="BC104" i="92"/>
  <c r="BD101" i="92"/>
  <c r="BG101" i="92" s="1"/>
  <c r="BF98" i="92"/>
  <c r="BD96" i="92"/>
  <c r="BG96" i="92" s="1"/>
  <c r="BE91" i="92"/>
  <c r="BD113" i="92"/>
  <c r="BG113" i="92" s="1"/>
  <c r="BF111" i="92"/>
  <c r="BD108" i="92"/>
  <c r="BG108" i="92" s="1"/>
  <c r="BC105" i="92"/>
  <c r="BC101" i="92"/>
  <c r="BE98" i="92"/>
  <c r="BC96" i="92"/>
  <c r="BF94" i="92"/>
  <c r="BD91" i="92"/>
  <c r="BG91" i="92" s="1"/>
  <c r="BE124" i="92"/>
  <c r="BC113" i="92"/>
  <c r="BE111" i="92"/>
  <c r="BF110" i="92"/>
  <c r="BC108" i="92"/>
  <c r="BE99" i="92"/>
  <c r="BE97" i="92"/>
  <c r="BF92" i="92"/>
  <c r="BF90" i="92"/>
  <c r="BE86" i="92"/>
  <c r="BD84" i="92"/>
  <c r="BG84" i="92" s="1"/>
  <c r="BC82" i="92"/>
  <c r="BF81" i="92"/>
  <c r="BE79" i="92"/>
  <c r="BD99" i="92"/>
  <c r="BG99" i="92" s="1"/>
  <c r="BD97" i="92"/>
  <c r="BG97" i="92" s="1"/>
  <c r="BE92" i="92"/>
  <c r="BC91" i="92"/>
  <c r="BE90" i="92"/>
  <c r="BF89" i="92"/>
  <c r="BD86" i="92"/>
  <c r="BG86" i="92" s="1"/>
  <c r="BC84" i="92"/>
  <c r="BF83" i="92"/>
  <c r="BE81" i="92"/>
  <c r="BD79" i="92"/>
  <c r="BG79" i="92" s="1"/>
  <c r="BC77" i="92"/>
  <c r="BC99" i="92"/>
  <c r="BC97" i="92"/>
  <c r="BF95" i="92"/>
  <c r="BF93" i="92"/>
  <c r="BD92" i="92"/>
  <c r="BG92" i="92" s="1"/>
  <c r="BC90" i="92"/>
  <c r="BE89" i="92"/>
  <c r="BC86" i="92"/>
  <c r="BF85" i="92"/>
  <c r="BF101" i="92"/>
  <c r="BE95" i="92"/>
  <c r="BE93" i="92"/>
  <c r="BD89" i="92"/>
  <c r="BG89" i="92" s="1"/>
  <c r="BE85" i="92"/>
  <c r="BD83" i="92"/>
  <c r="BG83" i="92" s="1"/>
  <c r="BC81" i="92"/>
  <c r="BD98" i="92"/>
  <c r="BG98" i="92" s="1"/>
  <c r="BD95" i="92"/>
  <c r="BG95" i="92" s="1"/>
  <c r="BE94" i="92"/>
  <c r="BD93" i="92"/>
  <c r="BG93" i="92" s="1"/>
  <c r="BC89" i="92"/>
  <c r="BF88" i="92"/>
  <c r="BD85" i="92"/>
  <c r="BG85" i="92" s="1"/>
  <c r="BC83" i="92"/>
  <c r="BC98" i="92"/>
  <c r="BF96" i="92"/>
  <c r="BD94" i="92"/>
  <c r="BG94" i="92" s="1"/>
  <c r="BC93" i="92"/>
  <c r="BE88" i="92"/>
  <c r="BC85" i="92"/>
  <c r="BD88" i="92"/>
  <c r="BG88" i="92" s="1"/>
  <c r="BC88" i="92"/>
  <c r="BF87" i="92"/>
  <c r="BF78" i="92"/>
  <c r="BE87" i="92"/>
  <c r="BF80" i="92"/>
  <c r="BE78" i="92"/>
  <c r="BD87" i="92"/>
  <c r="BG87" i="92" s="1"/>
  <c r="BF82" i="92"/>
  <c r="BE80" i="92"/>
  <c r="BD78" i="92"/>
  <c r="BG78" i="92" s="1"/>
  <c r="BF100" i="92"/>
  <c r="BC87" i="92"/>
  <c r="BF84" i="92"/>
  <c r="BE82" i="92"/>
  <c r="BD80" i="92"/>
  <c r="BG80" i="92" s="1"/>
  <c r="BC78" i="92"/>
  <c r="BD100" i="92"/>
  <c r="BG100" i="92" s="1"/>
  <c r="BF99" i="92"/>
  <c r="BF97" i="92"/>
  <c r="BF86" i="92"/>
  <c r="BE84" i="92"/>
  <c r="BD82" i="92"/>
  <c r="BG82" i="92" s="1"/>
  <c r="BC80" i="92"/>
  <c r="BF66" i="92"/>
  <c r="BC63" i="92"/>
  <c r="BC60" i="92"/>
  <c r="BF79" i="92"/>
  <c r="BF68" i="92"/>
  <c r="BE66" i="92"/>
  <c r="BF62" i="92"/>
  <c r="BC79" i="92"/>
  <c r="BF70" i="92"/>
  <c r="BE68" i="92"/>
  <c r="BD66" i="92"/>
  <c r="BG66" i="92" s="1"/>
  <c r="BE62" i="92"/>
  <c r="BF59" i="92"/>
  <c r="BF72" i="92"/>
  <c r="BE70" i="92"/>
  <c r="BD68" i="92"/>
  <c r="BG68" i="92" s="1"/>
  <c r="BC66" i="92"/>
  <c r="BF65" i="92"/>
  <c r="BD62" i="92"/>
  <c r="BG62" i="92" s="1"/>
  <c r="BE59" i="92"/>
  <c r="BF77" i="92"/>
  <c r="BF74" i="92"/>
  <c r="BE72" i="92"/>
  <c r="BD70" i="92"/>
  <c r="BG70" i="92" s="1"/>
  <c r="BC68" i="92"/>
  <c r="BF67" i="92"/>
  <c r="BE65" i="92"/>
  <c r="BC62" i="92"/>
  <c r="BE77" i="92"/>
  <c r="BF76" i="92"/>
  <c r="BE74" i="92"/>
  <c r="BD72" i="92"/>
  <c r="BG72" i="92" s="1"/>
  <c r="BC70" i="92"/>
  <c r="BF69" i="92"/>
  <c r="BE67" i="92"/>
  <c r="BD65" i="92"/>
  <c r="BG65" i="92" s="1"/>
  <c r="BF61" i="92"/>
  <c r="BD77" i="92"/>
  <c r="BG77" i="92" s="1"/>
  <c r="BE76" i="92"/>
  <c r="BD74" i="92"/>
  <c r="BG74" i="92" s="1"/>
  <c r="BC72" i="92"/>
  <c r="BF71" i="92"/>
  <c r="BE69" i="92"/>
  <c r="BD67" i="92"/>
  <c r="BG67" i="92" s="1"/>
  <c r="BC65" i="92"/>
  <c r="BF64" i="92"/>
  <c r="BE61" i="92"/>
  <c r="BE83" i="92"/>
  <c r="BD76" i="92"/>
  <c r="BG76" i="92" s="1"/>
  <c r="BC74" i="92"/>
  <c r="BF73" i="92"/>
  <c r="BE71" i="92"/>
  <c r="BD69" i="92"/>
  <c r="BG69" i="92" s="1"/>
  <c r="BC67" i="92"/>
  <c r="BC76" i="92"/>
  <c r="BF75" i="92"/>
  <c r="BE73" i="92"/>
  <c r="BD71" i="92"/>
  <c r="BG71" i="92" s="1"/>
  <c r="BC69" i="92"/>
  <c r="BD64" i="92"/>
  <c r="BG64" i="92" s="1"/>
  <c r="BC61" i="92"/>
  <c r="BE58" i="92"/>
  <c r="BD81" i="92"/>
  <c r="BG81" i="92" s="1"/>
  <c r="BE75" i="92"/>
  <c r="BD73" i="92"/>
  <c r="BG73" i="92" s="1"/>
  <c r="BC71" i="92"/>
  <c r="BC64" i="92"/>
  <c r="BF63" i="92"/>
  <c r="BF60" i="92"/>
  <c r="BD58" i="92"/>
  <c r="BG58" i="92" s="1"/>
  <c r="BD75" i="92"/>
  <c r="BG75" i="92" s="1"/>
  <c r="BC73" i="92"/>
  <c r="BE63" i="92"/>
  <c r="BE60" i="92"/>
  <c r="BC75" i="92"/>
  <c r="BD63" i="92"/>
  <c r="BG63" i="92" s="1"/>
  <c r="BD60" i="92"/>
  <c r="BG60" i="92" s="1"/>
  <c r="BD49" i="92"/>
  <c r="BG49" i="92" s="1"/>
  <c r="BC47" i="92"/>
  <c r="BC46" i="92"/>
  <c r="BC39" i="92"/>
  <c r="BD36" i="92"/>
  <c r="BG36" i="92" s="1"/>
  <c r="BF58" i="92"/>
  <c r="BF54" i="92"/>
  <c r="BF51" i="92"/>
  <c r="BC49" i="92"/>
  <c r="BC58" i="92"/>
  <c r="BE54" i="92"/>
  <c r="BE51" i="92"/>
  <c r="BF45" i="92"/>
  <c r="BE43" i="92"/>
  <c r="BE41" i="92"/>
  <c r="BD54" i="92"/>
  <c r="BG54" i="92" s="1"/>
  <c r="BD51" i="92"/>
  <c r="BG51" i="92" s="1"/>
  <c r="BE45" i="92"/>
  <c r="BD43" i="92"/>
  <c r="BG43" i="92" s="1"/>
  <c r="BD41" i="92"/>
  <c r="BG41" i="92" s="1"/>
  <c r="BF57" i="92"/>
  <c r="BC54" i="92"/>
  <c r="BC51" i="92"/>
  <c r="BD45" i="92"/>
  <c r="BG45" i="92" s="1"/>
  <c r="BC43" i="92"/>
  <c r="BC41" i="92"/>
  <c r="BE57" i="92"/>
  <c r="BF53" i="92"/>
  <c r="BF50" i="92"/>
  <c r="BF48" i="92"/>
  <c r="BC45" i="92"/>
  <c r="BD59" i="92"/>
  <c r="BG59" i="92" s="1"/>
  <c r="BD57" i="92"/>
  <c r="BG57" i="92" s="1"/>
  <c r="BE53" i="92"/>
  <c r="BE50" i="92"/>
  <c r="BE48" i="92"/>
  <c r="BF42" i="92"/>
  <c r="BF40" i="92"/>
  <c r="BC59" i="92"/>
  <c r="BC57" i="92"/>
  <c r="BF55" i="92"/>
  <c r="BD53" i="92"/>
  <c r="BG53" i="92" s="1"/>
  <c r="BD50" i="92"/>
  <c r="BG50" i="92" s="1"/>
  <c r="BD48" i="92"/>
  <c r="BG48" i="92" s="1"/>
  <c r="BF44" i="92"/>
  <c r="BE42" i="92"/>
  <c r="BE64" i="92"/>
  <c r="BF56" i="92"/>
  <c r="BE55" i="92"/>
  <c r="BC53" i="92"/>
  <c r="BE56" i="92"/>
  <c r="BD55" i="92"/>
  <c r="BG55" i="92" s="1"/>
  <c r="BE52" i="92"/>
  <c r="BF47" i="92"/>
  <c r="BF46" i="92"/>
  <c r="BD44" i="92"/>
  <c r="BG44" i="92" s="1"/>
  <c r="BC42" i="92"/>
  <c r="BC40" i="92"/>
  <c r="BF39" i="92"/>
  <c r="BD37" i="92"/>
  <c r="BG37" i="92" s="1"/>
  <c r="BD61" i="92"/>
  <c r="BG61" i="92" s="1"/>
  <c r="BD56" i="92"/>
  <c r="BG56" i="92" s="1"/>
  <c r="BC55" i="92"/>
  <c r="BD52" i="92"/>
  <c r="BG52" i="92" s="1"/>
  <c r="BF49" i="92"/>
  <c r="BE47" i="92"/>
  <c r="BH47" i="92" s="1"/>
  <c r="BE46" i="92"/>
  <c r="BH46" i="92" s="1"/>
  <c r="BC44" i="92"/>
  <c r="BE39" i="92"/>
  <c r="BC56" i="92"/>
  <c r="BC52" i="92"/>
  <c r="BE49" i="92"/>
  <c r="BD47" i="92"/>
  <c r="BG47" i="92" s="1"/>
  <c r="BD46" i="92"/>
  <c r="BG46" i="92" s="1"/>
  <c r="BD39" i="92"/>
  <c r="BG39" i="92" s="1"/>
  <c r="BE36" i="92"/>
  <c r="BE35" i="92"/>
  <c r="BF33" i="92"/>
  <c r="BF31" i="92"/>
  <c r="BD28" i="92"/>
  <c r="BG28" i="92" s="1"/>
  <c r="BC26" i="92"/>
  <c r="BC22" i="92"/>
  <c r="BC50" i="92"/>
  <c r="BF41" i="92"/>
  <c r="BF37" i="92"/>
  <c r="BD35" i="92"/>
  <c r="BG35" i="92" s="1"/>
  <c r="BE33" i="92"/>
  <c r="BE31" i="92"/>
  <c r="BC28" i="92"/>
  <c r="BF38" i="92"/>
  <c r="BE37" i="92"/>
  <c r="BC35" i="92"/>
  <c r="BD33" i="92"/>
  <c r="BG33" i="92" s="1"/>
  <c r="BD31" i="92"/>
  <c r="BG31" i="92" s="1"/>
  <c r="BF52" i="92"/>
  <c r="BF43" i="92"/>
  <c r="BD42" i="92"/>
  <c r="BG42" i="92" s="1"/>
  <c r="BE38" i="92"/>
  <c r="BC37" i="92"/>
  <c r="BF34" i="92"/>
  <c r="BC33" i="92"/>
  <c r="BC31" i="92"/>
  <c r="BF29" i="92"/>
  <c r="BE40" i="92"/>
  <c r="BD38" i="92"/>
  <c r="BG38" i="92" s="1"/>
  <c r="BE34" i="92"/>
  <c r="BE44" i="92"/>
  <c r="BD40" i="92"/>
  <c r="BG40" i="92" s="1"/>
  <c r="BC38" i="92"/>
  <c r="BD34" i="92"/>
  <c r="BG34" i="92" s="1"/>
  <c r="BE32" i="92"/>
  <c r="BF30" i="92"/>
  <c r="BD29" i="92"/>
  <c r="BG29" i="92" s="1"/>
  <c r="BF25" i="92"/>
  <c r="BF36" i="92"/>
  <c r="BC34" i="92"/>
  <c r="BD32" i="92"/>
  <c r="BG32" i="92" s="1"/>
  <c r="BE30" i="92"/>
  <c r="BC29" i="92"/>
  <c r="BF27" i="92"/>
  <c r="BE25" i="92"/>
  <c r="BF23" i="92"/>
  <c r="BH23" i="92" s="1"/>
  <c r="BC36" i="92"/>
  <c r="BC32" i="92"/>
  <c r="BD30" i="92"/>
  <c r="BG30" i="92" s="1"/>
  <c r="BE27" i="92"/>
  <c r="BC30" i="92"/>
  <c r="BD27" i="92"/>
  <c r="BG27" i="92" s="1"/>
  <c r="BC25" i="92"/>
  <c r="BF24" i="92"/>
  <c r="BD23" i="92"/>
  <c r="BG23" i="92" s="1"/>
  <c r="BC27" i="92"/>
  <c r="BF26" i="92"/>
  <c r="BE24" i="92"/>
  <c r="BC48" i="92"/>
  <c r="BF28" i="92"/>
  <c r="BE26" i="92"/>
  <c r="BD24" i="92"/>
  <c r="BG24" i="92" s="1"/>
  <c r="BE22" i="92"/>
  <c r="BF35" i="92"/>
  <c r="BE28" i="92"/>
  <c r="BD26" i="92"/>
  <c r="BG26" i="92" s="1"/>
  <c r="BC24" i="92"/>
  <c r="BD22" i="92"/>
  <c r="BG22" i="92" s="1"/>
  <c r="BD17" i="92"/>
  <c r="BC19" i="92"/>
  <c r="GF19" i="92"/>
  <c r="BT20" i="92"/>
  <c r="BA5" i="92"/>
  <c r="BM5" i="92"/>
  <c r="DP8" i="92"/>
  <c r="BU16" i="92"/>
  <c r="BX16" i="92" s="1"/>
  <c r="BE17" i="92"/>
  <c r="BT18" i="92"/>
  <c r="BD19" i="92"/>
  <c r="BG19" i="92" s="1"/>
  <c r="GH19" i="92"/>
  <c r="BU20" i="92"/>
  <c r="BX20" i="92" s="1"/>
  <c r="BB5" i="92"/>
  <c r="BC5" i="92" s="1"/>
  <c r="BN5" i="92"/>
  <c r="DR8" i="92"/>
  <c r="BV16" i="92"/>
  <c r="BF17" i="92"/>
  <c r="BU18" i="92"/>
  <c r="BX18" i="92" s="1"/>
  <c r="BE19" i="92"/>
  <c r="GJ19" i="92"/>
  <c r="BV20" i="92"/>
  <c r="BO5" i="92"/>
  <c r="DT8" i="92"/>
  <c r="IM14" i="92"/>
  <c r="BW16" i="92"/>
  <c r="BV18" i="92"/>
  <c r="BF19" i="92"/>
  <c r="GL19" i="92"/>
  <c r="BW20" i="92"/>
  <c r="BN21" i="92"/>
  <c r="BO22" i="92"/>
  <c r="BN22" i="92"/>
  <c r="W22" i="92" s="1"/>
  <c r="BT22" i="92"/>
  <c r="BW26" i="92"/>
  <c r="BD5" i="92"/>
  <c r="BP5" i="92"/>
  <c r="HC6" i="92"/>
  <c r="DV8" i="92"/>
  <c r="BC15" i="92"/>
  <c r="BT17" i="92"/>
  <c r="BW18" i="92"/>
  <c r="CE19" i="92"/>
  <c r="W19" i="92" s="1"/>
  <c r="GN19" i="92"/>
  <c r="BE5" i="92"/>
  <c r="BQ5" i="92"/>
  <c r="DX8" i="92"/>
  <c r="O145" i="92"/>
  <c r="O96" i="92"/>
  <c r="O47" i="92"/>
  <c r="BD15" i="92"/>
  <c r="BG15" i="92" s="1"/>
  <c r="BW142" i="92"/>
  <c r="BT139" i="92"/>
  <c r="BV135" i="92"/>
  <c r="BU133" i="92"/>
  <c r="BX133" i="92" s="1"/>
  <c r="BT131" i="92"/>
  <c r="BW130" i="92"/>
  <c r="BV128" i="92"/>
  <c r="BU126" i="92"/>
  <c r="BX126" i="92" s="1"/>
  <c r="BV142" i="92"/>
  <c r="BW138" i="92"/>
  <c r="BU135" i="92"/>
  <c r="BX135" i="92" s="1"/>
  <c r="BT133" i="92"/>
  <c r="BW132" i="92"/>
  <c r="BV130" i="92"/>
  <c r="BU128" i="92"/>
  <c r="BX128" i="92" s="1"/>
  <c r="BT126" i="92"/>
  <c r="BU142" i="92"/>
  <c r="BX142" i="92" s="1"/>
  <c r="BV138" i="92"/>
  <c r="BT135" i="92"/>
  <c r="BW134" i="92"/>
  <c r="BV132" i="92"/>
  <c r="BU130" i="92"/>
  <c r="BX130" i="92" s="1"/>
  <c r="BT128" i="92"/>
  <c r="BT142" i="92"/>
  <c r="BW141" i="92"/>
  <c r="BU138" i="92"/>
  <c r="BX138" i="92" s="1"/>
  <c r="BV141" i="92"/>
  <c r="BT138" i="92"/>
  <c r="BW137" i="92"/>
  <c r="BU134" i="92"/>
  <c r="BX134" i="92" s="1"/>
  <c r="BT132" i="92"/>
  <c r="BU141" i="92"/>
  <c r="BX141" i="92" s="1"/>
  <c r="BV137" i="92"/>
  <c r="BT134" i="92"/>
  <c r="BT141" i="92"/>
  <c r="BW140" i="92"/>
  <c r="BU137" i="92"/>
  <c r="BX137" i="92" s="1"/>
  <c r="BV140" i="92"/>
  <c r="BT137" i="92"/>
  <c r="BW136" i="92"/>
  <c r="BW127" i="92"/>
  <c r="BW143" i="92"/>
  <c r="BU140" i="92"/>
  <c r="BX140" i="92" s="1"/>
  <c r="BV136" i="92"/>
  <c r="BW129" i="92"/>
  <c r="BV127" i="92"/>
  <c r="BU125" i="92"/>
  <c r="BX125" i="92" s="1"/>
  <c r="BV143" i="92"/>
  <c r="BT140" i="92"/>
  <c r="BW139" i="92"/>
  <c r="BU143" i="92"/>
  <c r="BX143" i="92" s="1"/>
  <c r="BV139" i="92"/>
  <c r="BT136" i="92"/>
  <c r="BW133" i="92"/>
  <c r="BV131" i="92"/>
  <c r="BU129" i="92"/>
  <c r="BX129" i="92" s="1"/>
  <c r="BT127" i="92"/>
  <c r="BW126" i="92"/>
  <c r="BW121" i="92"/>
  <c r="BV119" i="92"/>
  <c r="BU117" i="92"/>
  <c r="BX117" i="92" s="1"/>
  <c r="BT115" i="92"/>
  <c r="BW114" i="92"/>
  <c r="BW112" i="92"/>
  <c r="BW131" i="92"/>
  <c r="BW128" i="92"/>
  <c r="BV126" i="92"/>
  <c r="BW123" i="92"/>
  <c r="BV121" i="92"/>
  <c r="BU119" i="92"/>
  <c r="BX119" i="92" s="1"/>
  <c r="BT117" i="92"/>
  <c r="BW116" i="92"/>
  <c r="BV114" i="92"/>
  <c r="BV112" i="92"/>
  <c r="BU131" i="92"/>
  <c r="BX131" i="92" s="1"/>
  <c r="BV123" i="92"/>
  <c r="BU121" i="92"/>
  <c r="BX121" i="92" s="1"/>
  <c r="BT119" i="92"/>
  <c r="BW118" i="92"/>
  <c r="BV116" i="92"/>
  <c r="BU114" i="92"/>
  <c r="BX114" i="92" s="1"/>
  <c r="BU112" i="92"/>
  <c r="BX112" i="92" s="1"/>
  <c r="BV133" i="92"/>
  <c r="BU123" i="92"/>
  <c r="BX123" i="92" s="1"/>
  <c r="BT121" i="92"/>
  <c r="BW120" i="92"/>
  <c r="BV118" i="92"/>
  <c r="BU116" i="92"/>
  <c r="BX116" i="92" s="1"/>
  <c r="BT114" i="92"/>
  <c r="BW113" i="92"/>
  <c r="BU139" i="92"/>
  <c r="BX139" i="92" s="1"/>
  <c r="BT123" i="92"/>
  <c r="BW122" i="92"/>
  <c r="BV120" i="92"/>
  <c r="BU118" i="92"/>
  <c r="BX118" i="92" s="1"/>
  <c r="BT116" i="92"/>
  <c r="BT130" i="92"/>
  <c r="BV122" i="92"/>
  <c r="BU120" i="92"/>
  <c r="BX120" i="92" s="1"/>
  <c r="BT118" i="92"/>
  <c r="BU136" i="92"/>
  <c r="BX136" i="92" s="1"/>
  <c r="BW124" i="92"/>
  <c r="BU122" i="92"/>
  <c r="BX122" i="92" s="1"/>
  <c r="BT120" i="92"/>
  <c r="BV124" i="92"/>
  <c r="BT122" i="92"/>
  <c r="BW135" i="92"/>
  <c r="BV129" i="92"/>
  <c r="BW125" i="92"/>
  <c r="BU124" i="92"/>
  <c r="BX124" i="92" s="1"/>
  <c r="BU132" i="92"/>
  <c r="BX132" i="92" s="1"/>
  <c r="BT129" i="92"/>
  <c r="BV125" i="92"/>
  <c r="BT124" i="92"/>
  <c r="BW115" i="92"/>
  <c r="BT143" i="92"/>
  <c r="BV134" i="92"/>
  <c r="BU127" i="92"/>
  <c r="BX127" i="92" s="1"/>
  <c r="BT125" i="92"/>
  <c r="BW117" i="92"/>
  <c r="BT108" i="92"/>
  <c r="BW111" i="92"/>
  <c r="BW110" i="92"/>
  <c r="BW103" i="92"/>
  <c r="BW100" i="92"/>
  <c r="BT98" i="92"/>
  <c r="BV92" i="92"/>
  <c r="BV115" i="92"/>
  <c r="BV111" i="92"/>
  <c r="BV110" i="92"/>
  <c r="BW107" i="92"/>
  <c r="BV103" i="92"/>
  <c r="BU115" i="92"/>
  <c r="BX115" i="92" s="1"/>
  <c r="BU111" i="92"/>
  <c r="BX111" i="92" s="1"/>
  <c r="BU110" i="92"/>
  <c r="BX110" i="92" s="1"/>
  <c r="BV107" i="92"/>
  <c r="BW106" i="92"/>
  <c r="BU103" i="92"/>
  <c r="BX103" i="92" s="1"/>
  <c r="BU100" i="92"/>
  <c r="BX100" i="92" s="1"/>
  <c r="BT111" i="92"/>
  <c r="BT110" i="92"/>
  <c r="BW109" i="92"/>
  <c r="BU107" i="92"/>
  <c r="BX107" i="92" s="1"/>
  <c r="BV106" i="92"/>
  <c r="BT103" i="92"/>
  <c r="BT100" i="92"/>
  <c r="BW119" i="92"/>
  <c r="BV109" i="92"/>
  <c r="BT107" i="92"/>
  <c r="BU106" i="92"/>
  <c r="BX106" i="92" s="1"/>
  <c r="BW102" i="92"/>
  <c r="BU109" i="92"/>
  <c r="BX109" i="92" s="1"/>
  <c r="BT106" i="92"/>
  <c r="BV102" i="92"/>
  <c r="BV117" i="92"/>
  <c r="BT112" i="92"/>
  <c r="BT109" i="92"/>
  <c r="BW104" i="92"/>
  <c r="BU102" i="92"/>
  <c r="BX102" i="92" s="1"/>
  <c r="BV113" i="92"/>
  <c r="BW105" i="92"/>
  <c r="BV104" i="92"/>
  <c r="BT102" i="92"/>
  <c r="BW101" i="92"/>
  <c r="BT99" i="92"/>
  <c r="BW96" i="92"/>
  <c r="BU95" i="92"/>
  <c r="BX95" i="92" s="1"/>
  <c r="BT94" i="92"/>
  <c r="BU90" i="92"/>
  <c r="BX90" i="92" s="1"/>
  <c r="BU113" i="92"/>
  <c r="BX113" i="92" s="1"/>
  <c r="BW108" i="92"/>
  <c r="BV105" i="92"/>
  <c r="BU104" i="92"/>
  <c r="BX104" i="92" s="1"/>
  <c r="BV101" i="92"/>
  <c r="BV96" i="92"/>
  <c r="BT95" i="92"/>
  <c r="BW93" i="92"/>
  <c r="BT90" i="92"/>
  <c r="BT113" i="92"/>
  <c r="BV108" i="92"/>
  <c r="BU105" i="92"/>
  <c r="BX105" i="92" s="1"/>
  <c r="BT104" i="92"/>
  <c r="BU101" i="92"/>
  <c r="BX101" i="92" s="1"/>
  <c r="BW98" i="92"/>
  <c r="BU96" i="92"/>
  <c r="BX96" i="92" s="1"/>
  <c r="BV93" i="92"/>
  <c r="BU108" i="92"/>
  <c r="BX108" i="92" s="1"/>
  <c r="BT105" i="92"/>
  <c r="BW92" i="92"/>
  <c r="BT91" i="92"/>
  <c r="BV90" i="92"/>
  <c r="BV88" i="92"/>
  <c r="BT85" i="92"/>
  <c r="BT101" i="92"/>
  <c r="BU92" i="92"/>
  <c r="BX92" i="92" s="1"/>
  <c r="BU88" i="92"/>
  <c r="BX88" i="92" s="1"/>
  <c r="BT92" i="92"/>
  <c r="BT88" i="92"/>
  <c r="BW87" i="92"/>
  <c r="BW94" i="92"/>
  <c r="BU93" i="92"/>
  <c r="BX93" i="92" s="1"/>
  <c r="BV87" i="92"/>
  <c r="BW80" i="92"/>
  <c r="BV78" i="92"/>
  <c r="BW97" i="92"/>
  <c r="BV94" i="92"/>
  <c r="BT93" i="92"/>
  <c r="BU87" i="92"/>
  <c r="BX87" i="92" s="1"/>
  <c r="BW82" i="92"/>
  <c r="BV80" i="92"/>
  <c r="BU78" i="92"/>
  <c r="BX78" i="92" s="1"/>
  <c r="BW99" i="92"/>
  <c r="BV97" i="92"/>
  <c r="BU94" i="92"/>
  <c r="BX94" i="92" s="1"/>
  <c r="BT87" i="92"/>
  <c r="BW84" i="92"/>
  <c r="BV82" i="92"/>
  <c r="BU80" i="92"/>
  <c r="BX80" i="92" s="1"/>
  <c r="BT78" i="92"/>
  <c r="BV100" i="92"/>
  <c r="BV99" i="92"/>
  <c r="BU97" i="92"/>
  <c r="BX97" i="92" s="1"/>
  <c r="BW86" i="92"/>
  <c r="BV84" i="92"/>
  <c r="BU82" i="92"/>
  <c r="BX82" i="92" s="1"/>
  <c r="BT80" i="92"/>
  <c r="BW79" i="92"/>
  <c r="BU99" i="92"/>
  <c r="BX99" i="92" s="1"/>
  <c r="BT97" i="92"/>
  <c r="BW95" i="92"/>
  <c r="BV86" i="92"/>
  <c r="BU84" i="92"/>
  <c r="BX84" i="92" s="1"/>
  <c r="BT82" i="92"/>
  <c r="BW81" i="92"/>
  <c r="BV79" i="92"/>
  <c r="BU77" i="92"/>
  <c r="BX77" i="92" s="1"/>
  <c r="BV98" i="92"/>
  <c r="BV95" i="92"/>
  <c r="BW89" i="92"/>
  <c r="BU86" i="92"/>
  <c r="BX86" i="92" s="1"/>
  <c r="BT84" i="92"/>
  <c r="BW83" i="92"/>
  <c r="BV81" i="92"/>
  <c r="BU79" i="92"/>
  <c r="BX79" i="92" s="1"/>
  <c r="BT77" i="92"/>
  <c r="BU98" i="92"/>
  <c r="BX98" i="92" s="1"/>
  <c r="BW91" i="92"/>
  <c r="BV89" i="92"/>
  <c r="BT86" i="92"/>
  <c r="BW85" i="92"/>
  <c r="BV83" i="92"/>
  <c r="BU81" i="92"/>
  <c r="BX81" i="92" s="1"/>
  <c r="BT79" i="92"/>
  <c r="BT96" i="92"/>
  <c r="BV91" i="92"/>
  <c r="BU89" i="92"/>
  <c r="BX89" i="92" s="1"/>
  <c r="BV85" i="92"/>
  <c r="BU83" i="92"/>
  <c r="BX83" i="92" s="1"/>
  <c r="BT81" i="92"/>
  <c r="BU91" i="92"/>
  <c r="BX91" i="92" s="1"/>
  <c r="BW90" i="92"/>
  <c r="BT89" i="92"/>
  <c r="BW88" i="92"/>
  <c r="BU85" i="92"/>
  <c r="BX85" i="92" s="1"/>
  <c r="BT83" i="92"/>
  <c r="BW76" i="92"/>
  <c r="BV74" i="92"/>
  <c r="BU72" i="92"/>
  <c r="BX72" i="92" s="1"/>
  <c r="BT70" i="92"/>
  <c r="BW69" i="92"/>
  <c r="BV67" i="92"/>
  <c r="BU65" i="92"/>
  <c r="BX65" i="92" s="1"/>
  <c r="BU63" i="92"/>
  <c r="BX63" i="92" s="1"/>
  <c r="BU60" i="92"/>
  <c r="BX60" i="92" s="1"/>
  <c r="BT57" i="92"/>
  <c r="BV76" i="92"/>
  <c r="BU74" i="92"/>
  <c r="BX74" i="92" s="1"/>
  <c r="BT72" i="92"/>
  <c r="BW71" i="92"/>
  <c r="BV69" i="92"/>
  <c r="BU67" i="92"/>
  <c r="BX67" i="92" s="1"/>
  <c r="BT65" i="92"/>
  <c r="BW64" i="92"/>
  <c r="BT63" i="92"/>
  <c r="BT60" i="92"/>
  <c r="BU76" i="92"/>
  <c r="BX76" i="92" s="1"/>
  <c r="BT74" i="92"/>
  <c r="BW73" i="92"/>
  <c r="BV71" i="92"/>
  <c r="BU69" i="92"/>
  <c r="BX69" i="92" s="1"/>
  <c r="BT67" i="92"/>
  <c r="BV64" i="92"/>
  <c r="BW62" i="92"/>
  <c r="BT76" i="92"/>
  <c r="BW75" i="92"/>
  <c r="BV73" i="92"/>
  <c r="BU71" i="92"/>
  <c r="BX71" i="92" s="1"/>
  <c r="BT69" i="92"/>
  <c r="BU64" i="92"/>
  <c r="BX64" i="92" s="1"/>
  <c r="BV62" i="92"/>
  <c r="BW59" i="92"/>
  <c r="BV75" i="92"/>
  <c r="BU73" i="92"/>
  <c r="BX73" i="92" s="1"/>
  <c r="BT71" i="92"/>
  <c r="BT64" i="92"/>
  <c r="BU62" i="92"/>
  <c r="BX62" i="92" s="1"/>
  <c r="BV59" i="92"/>
  <c r="BU75" i="92"/>
  <c r="BX75" i="92" s="1"/>
  <c r="BT73" i="92"/>
  <c r="BT62" i="92"/>
  <c r="BW77" i="92"/>
  <c r="BT75" i="92"/>
  <c r="BW61" i="92"/>
  <c r="BT59" i="92"/>
  <c r="BV77" i="92"/>
  <c r="BW66" i="92"/>
  <c r="BW78" i="92"/>
  <c r="BW68" i="92"/>
  <c r="BV66" i="92"/>
  <c r="BU61" i="92"/>
  <c r="BX61" i="92" s="1"/>
  <c r="BW58" i="92"/>
  <c r="BW70" i="92"/>
  <c r="BV68" i="92"/>
  <c r="BU66" i="92"/>
  <c r="BX66" i="92" s="1"/>
  <c r="BT61" i="92"/>
  <c r="BV58" i="92"/>
  <c r="BW57" i="92"/>
  <c r="BW72" i="92"/>
  <c r="BV70" i="92"/>
  <c r="BU68" i="92"/>
  <c r="BX68" i="92" s="1"/>
  <c r="BT66" i="92"/>
  <c r="BW65" i="92"/>
  <c r="BW63" i="92"/>
  <c r="BW60" i="92"/>
  <c r="BW74" i="92"/>
  <c r="BV72" i="92"/>
  <c r="BU70" i="92"/>
  <c r="BX70" i="92" s="1"/>
  <c r="BT68" i="92"/>
  <c r="BW67" i="92"/>
  <c r="BV65" i="92"/>
  <c r="BV63" i="92"/>
  <c r="BV60" i="92"/>
  <c r="BT58" i="92"/>
  <c r="BT56" i="92"/>
  <c r="BT52" i="92"/>
  <c r="BV49" i="92"/>
  <c r="BU47" i="92"/>
  <c r="BX47" i="92" s="1"/>
  <c r="BU46" i="92"/>
  <c r="BX46" i="92" s="1"/>
  <c r="BT45" i="92"/>
  <c r="BT38" i="92"/>
  <c r="BU49" i="92"/>
  <c r="BX49" i="92" s="1"/>
  <c r="BT47" i="92"/>
  <c r="BW54" i="92"/>
  <c r="BW51" i="92"/>
  <c r="BT49" i="92"/>
  <c r="BW44" i="92"/>
  <c r="BV42" i="92"/>
  <c r="BV40" i="92"/>
  <c r="BV54" i="92"/>
  <c r="BV51" i="92"/>
  <c r="BV44" i="92"/>
  <c r="BU42" i="92"/>
  <c r="BX42" i="92" s="1"/>
  <c r="BU40" i="92"/>
  <c r="BX40" i="92" s="1"/>
  <c r="BU59" i="92"/>
  <c r="BX59" i="92" s="1"/>
  <c r="BU54" i="92"/>
  <c r="BX54" i="92" s="1"/>
  <c r="BU51" i="92"/>
  <c r="BX51" i="92" s="1"/>
  <c r="BU44" i="92"/>
  <c r="BX44" i="92" s="1"/>
  <c r="BT42" i="92"/>
  <c r="BT40" i="92"/>
  <c r="BW39" i="92"/>
  <c r="BT54" i="92"/>
  <c r="BT51" i="92"/>
  <c r="BT44" i="92"/>
  <c r="BV39" i="92"/>
  <c r="BW53" i="92"/>
  <c r="BW50" i="92"/>
  <c r="BW48" i="92"/>
  <c r="BU39" i="92"/>
  <c r="BX39" i="92" s="1"/>
  <c r="BV53" i="92"/>
  <c r="BV50" i="92"/>
  <c r="BV48" i="92"/>
  <c r="BW55" i="92"/>
  <c r="BU53" i="92"/>
  <c r="BX53" i="92" s="1"/>
  <c r="BV61" i="92"/>
  <c r="BU58" i="92"/>
  <c r="BX58" i="92" s="1"/>
  <c r="BV57" i="92"/>
  <c r="BW56" i="92"/>
  <c r="BV55" i="92"/>
  <c r="BT53" i="92"/>
  <c r="BW52" i="92"/>
  <c r="BT50" i="92"/>
  <c r="BT48" i="92"/>
  <c r="BW45" i="92"/>
  <c r="BV43" i="92"/>
  <c r="BV41" i="92"/>
  <c r="BW38" i="92"/>
  <c r="BU57" i="92"/>
  <c r="BX57" i="92" s="1"/>
  <c r="BV56" i="92"/>
  <c r="BU55" i="92"/>
  <c r="BX55" i="92" s="1"/>
  <c r="BV52" i="92"/>
  <c r="BW47" i="92"/>
  <c r="BW46" i="92"/>
  <c r="BV45" i="92"/>
  <c r="BU43" i="92"/>
  <c r="BX43" i="92" s="1"/>
  <c r="BU41" i="92"/>
  <c r="BX41" i="92" s="1"/>
  <c r="BV38" i="92"/>
  <c r="BU56" i="92"/>
  <c r="BX56" i="92" s="1"/>
  <c r="BT55" i="92"/>
  <c r="BU52" i="92"/>
  <c r="BX52" i="92" s="1"/>
  <c r="BW49" i="92"/>
  <c r="BV47" i="92"/>
  <c r="BV46" i="92"/>
  <c r="BU45" i="92"/>
  <c r="BX45" i="92" s="1"/>
  <c r="BT43" i="92"/>
  <c r="BT41" i="92"/>
  <c r="BU38" i="92"/>
  <c r="BX38" i="92" s="1"/>
  <c r="BU50" i="92"/>
  <c r="BX50" i="92" s="1"/>
  <c r="BV37" i="92"/>
  <c r="BU34" i="92"/>
  <c r="BX34" i="92" s="1"/>
  <c r="BV32" i="92"/>
  <c r="BW30" i="92"/>
  <c r="BU29" i="92"/>
  <c r="BX29" i="92" s="1"/>
  <c r="BW25" i="92"/>
  <c r="BU37" i="92"/>
  <c r="BX37" i="92" s="1"/>
  <c r="BT34" i="92"/>
  <c r="BU32" i="92"/>
  <c r="BX32" i="92" s="1"/>
  <c r="BV30" i="92"/>
  <c r="BT29" i="92"/>
  <c r="BW27" i="92"/>
  <c r="BV25" i="92"/>
  <c r="BW23" i="92"/>
  <c r="BT39" i="92"/>
  <c r="BT37" i="92"/>
  <c r="BW36" i="92"/>
  <c r="BT32" i="92"/>
  <c r="BU30" i="92"/>
  <c r="BX30" i="92" s="1"/>
  <c r="BV27" i="92"/>
  <c r="BU25" i="92"/>
  <c r="BX25" i="92" s="1"/>
  <c r="BV23" i="92"/>
  <c r="BW21" i="92"/>
  <c r="BV36" i="92"/>
  <c r="BT30" i="92"/>
  <c r="BU27" i="92"/>
  <c r="BX27" i="92" s="1"/>
  <c r="BT25" i="92"/>
  <c r="BW24" i="92"/>
  <c r="BU23" i="92"/>
  <c r="BX23" i="92" s="1"/>
  <c r="BU36" i="92"/>
  <c r="BX36" i="92" s="1"/>
  <c r="BT36" i="92"/>
  <c r="BW28" i="92"/>
  <c r="BV26" i="92"/>
  <c r="BU24" i="92"/>
  <c r="BX24" i="92" s="1"/>
  <c r="BV22" i="92"/>
  <c r="BY22" i="92" s="1"/>
  <c r="BT21" i="92"/>
  <c r="BW35" i="92"/>
  <c r="BV28" i="92"/>
  <c r="BU26" i="92"/>
  <c r="BX26" i="92" s="1"/>
  <c r="BT24" i="92"/>
  <c r="BU22" i="92"/>
  <c r="BX22" i="92" s="1"/>
  <c r="BW41" i="92"/>
  <c r="BV35" i="92"/>
  <c r="BW33" i="92"/>
  <c r="BW31" i="92"/>
  <c r="BU28" i="92"/>
  <c r="BX28" i="92" s="1"/>
  <c r="BT26" i="92"/>
  <c r="BU35" i="92"/>
  <c r="BX35" i="92" s="1"/>
  <c r="BV33" i="92"/>
  <c r="BV31" i="92"/>
  <c r="BT28" i="92"/>
  <c r="BU48" i="92"/>
  <c r="BX48" i="92" s="1"/>
  <c r="BW43" i="92"/>
  <c r="BW42" i="92"/>
  <c r="BW40" i="92"/>
  <c r="BT35" i="92"/>
  <c r="BU33" i="92"/>
  <c r="BX33" i="92" s="1"/>
  <c r="BU31" i="92"/>
  <c r="BX31" i="92" s="1"/>
  <c r="BW34" i="92"/>
  <c r="BT33" i="92"/>
  <c r="BT31" i="92"/>
  <c r="BW29" i="92"/>
  <c r="BT46" i="92"/>
  <c r="BW37" i="92"/>
  <c r="BV34" i="92"/>
  <c r="BW32" i="92"/>
  <c r="BV29" i="92"/>
  <c r="BU17" i="92"/>
  <c r="BX17" i="92" s="1"/>
  <c r="BT19" i="92"/>
  <c r="GP19" i="92"/>
  <c r="CF21" i="92"/>
  <c r="CE21" i="92"/>
  <c r="BO26" i="92"/>
  <c r="BN26" i="92"/>
  <c r="W26" i="92" s="1"/>
  <c r="BF5" i="92"/>
  <c r="DZ8" i="92"/>
  <c r="Q145" i="92"/>
  <c r="Q96" i="92"/>
  <c r="Q47" i="92"/>
  <c r="BE15" i="92"/>
  <c r="BV17" i="92"/>
  <c r="BU19" i="92"/>
  <c r="BX19" i="92" s="1"/>
  <c r="W23" i="92"/>
  <c r="BT23" i="92"/>
  <c r="BV24" i="92"/>
  <c r="CE25" i="92"/>
  <c r="W25" i="92" s="1"/>
  <c r="W34" i="92"/>
  <c r="BG5" i="92"/>
  <c r="LW5" i="92"/>
  <c r="LW30" i="92" s="1"/>
  <c r="EB8" i="92"/>
  <c r="EM9" i="92"/>
  <c r="BF15" i="92"/>
  <c r="BC16" i="92"/>
  <c r="BW17" i="92"/>
  <c r="BV19" i="92"/>
  <c r="BC20" i="92"/>
  <c r="BC21" i="92"/>
  <c r="BF22" i="92"/>
  <c r="W30" i="92"/>
  <c r="BH5" i="92"/>
  <c r="GU19" i="92" s="1"/>
  <c r="N6" i="92"/>
  <c r="BD16" i="92"/>
  <c r="BC18" i="92"/>
  <c r="BW19" i="92"/>
  <c r="BD20" i="92"/>
  <c r="BG20" i="92" s="1"/>
  <c r="BD21" i="92"/>
  <c r="BG21" i="92" s="1"/>
  <c r="BF32" i="92"/>
  <c r="DN106" i="92"/>
  <c r="DL106" i="92"/>
  <c r="DJ106" i="92"/>
  <c r="EB106" i="92"/>
  <c r="DZ106" i="92"/>
  <c r="DX106" i="92"/>
  <c r="DV106" i="92"/>
  <c r="DT106" i="92"/>
  <c r="DR106" i="92"/>
  <c r="DP106" i="92"/>
  <c r="DZ57" i="92"/>
  <c r="DX57" i="92"/>
  <c r="DV57" i="92"/>
  <c r="DN57" i="92"/>
  <c r="EB57" i="92"/>
  <c r="DL57" i="92"/>
  <c r="FX41" i="92"/>
  <c r="DJ57" i="92"/>
  <c r="GU42" i="92"/>
  <c r="DT57" i="92"/>
  <c r="DR57" i="92"/>
  <c r="GU41" i="92"/>
  <c r="DP57" i="92"/>
  <c r="GI41" i="92"/>
  <c r="FN41" i="92"/>
  <c r="GU28" i="92"/>
  <c r="GG28" i="92"/>
  <c r="FX28" i="92"/>
  <c r="GU29" i="92"/>
  <c r="FN28" i="92"/>
  <c r="BI5" i="92"/>
  <c r="BT15" i="92"/>
  <c r="BE16" i="92"/>
  <c r="BD18" i="92"/>
  <c r="BG18" i="92" s="1"/>
  <c r="FZ19" i="92"/>
  <c r="BE20" i="92"/>
  <c r="BE21" i="92"/>
  <c r="BU21" i="92"/>
  <c r="BX21" i="92" s="1"/>
  <c r="BD25" i="92"/>
  <c r="BG25" i="92" s="1"/>
  <c r="BE29" i="92"/>
  <c r="AX5" i="92"/>
  <c r="AY5" i="92" s="1"/>
  <c r="BJ5" i="92"/>
  <c r="DJ8" i="92"/>
  <c r="BF16" i="92"/>
  <c r="BE18" i="92"/>
  <c r="GB19" i="92"/>
  <c r="BF20" i="92"/>
  <c r="BF21" i="92"/>
  <c r="BV21" i="92"/>
  <c r="BC23" i="92"/>
  <c r="BT27" i="92"/>
  <c r="BO24" i="92"/>
  <c r="CE31" i="92"/>
  <c r="W31" i="92" s="1"/>
  <c r="BN36" i="92"/>
  <c r="W36" i="92" s="1"/>
  <c r="BN27" i="92"/>
  <c r="W27" i="92" s="1"/>
  <c r="CE35" i="92"/>
  <c r="W35" i="92" s="1"/>
  <c r="BO40" i="92"/>
  <c r="BN40" i="92"/>
  <c r="BO37" i="92"/>
  <c r="BN37" i="92"/>
  <c r="W37" i="92" s="1"/>
  <c r="BO42" i="92"/>
  <c r="BN42" i="92"/>
  <c r="BO43" i="92"/>
  <c r="BN43" i="92"/>
  <c r="W43" i="92" s="1"/>
  <c r="BO41" i="92"/>
  <c r="BN41" i="92"/>
  <c r="W41" i="92" s="1"/>
  <c r="CF40" i="92"/>
  <c r="CE40" i="92"/>
  <c r="CF42" i="92"/>
  <c r="CE42" i="92"/>
  <c r="W45" i="92"/>
  <c r="CF41" i="92"/>
  <c r="CF43" i="92"/>
  <c r="CE66" i="92"/>
  <c r="CF68" i="92"/>
  <c r="BN69" i="92"/>
  <c r="BN76" i="92"/>
  <c r="CF81" i="92"/>
  <c r="CE81" i="92"/>
  <c r="W81" i="92" s="1"/>
  <c r="CE76" i="92"/>
  <c r="BN66" i="92"/>
  <c r="CE69" i="92"/>
  <c r="CE67" i="92"/>
  <c r="W67" i="92" s="1"/>
  <c r="CE74" i="92"/>
  <c r="W74" i="92" s="1"/>
  <c r="CE65" i="92"/>
  <c r="W65" i="92" s="1"/>
  <c r="CE72" i="92"/>
  <c r="W72" i="92" s="1"/>
  <c r="CE70" i="92"/>
  <c r="W70" i="92" s="1"/>
  <c r="CE77" i="92"/>
  <c r="BN78" i="92"/>
  <c r="BN77" i="92"/>
  <c r="BN87" i="92"/>
  <c r="W87" i="92" s="1"/>
  <c r="CE84" i="92"/>
  <c r="W84" i="92" s="1"/>
  <c r="CF94" i="92"/>
  <c r="CE94" i="92"/>
  <c r="W94" i="92" s="1"/>
  <c r="CE82" i="92"/>
  <c r="W82" i="92" s="1"/>
  <c r="BN88" i="92"/>
  <c r="W88" i="92" s="1"/>
  <c r="CF93" i="92"/>
  <c r="CE80" i="92"/>
  <c r="W80" i="92" s="1"/>
  <c r="CE92" i="92"/>
  <c r="CE78" i="92"/>
  <c r="BN90" i="92"/>
  <c r="W90" i="92" s="1"/>
  <c r="BO92" i="92"/>
  <c r="BN92" i="92"/>
  <c r="BN83" i="92"/>
  <c r="W83" i="92" s="1"/>
  <c r="BN89" i="92"/>
  <c r="W89" i="92" s="1"/>
  <c r="CE113" i="92"/>
  <c r="W113" i="92" s="1"/>
  <c r="BO113" i="92"/>
  <c r="BO119" i="92"/>
  <c r="BN119" i="92"/>
  <c r="CF122" i="92"/>
  <c r="CE122" i="92"/>
  <c r="W142" i="92"/>
  <c r="BN117" i="92"/>
  <c r="CE120" i="92"/>
  <c r="W120" i="92" s="1"/>
  <c r="BO135" i="92"/>
  <c r="BN135" i="92"/>
  <c r="W135" i="92" s="1"/>
  <c r="CF137" i="92"/>
  <c r="CE137" i="92"/>
  <c r="CE118" i="92"/>
  <c r="W118" i="92" s="1"/>
  <c r="CF126" i="92"/>
  <c r="CE126" i="92"/>
  <c r="W126" i="92" s="1"/>
  <c r="CE121" i="92"/>
  <c r="W121" i="92" s="1"/>
  <c r="BN125" i="92"/>
  <c r="W127" i="92"/>
  <c r="CE119" i="92"/>
  <c r="BN124" i="92"/>
  <c r="W124" i="92" s="1"/>
  <c r="CE117" i="92"/>
  <c r="CF134" i="92"/>
  <c r="CE134" i="92"/>
  <c r="W134" i="92" s="1"/>
  <c r="CE115" i="92"/>
  <c r="W115" i="92" s="1"/>
  <c r="BN122" i="92"/>
  <c r="CE125" i="92"/>
  <c r="BO131" i="92"/>
  <c r="BN131" i="92"/>
  <c r="BO128" i="92"/>
  <c r="BN128" i="92"/>
  <c r="W128" i="92" s="1"/>
  <c r="BN133" i="92"/>
  <c r="CE141" i="92"/>
  <c r="W141" i="92" s="1"/>
  <c r="BN139" i="92"/>
  <c r="BN143" i="92"/>
  <c r="W143" i="92" s="1"/>
  <c r="CE133" i="92"/>
  <c r="CE131" i="92"/>
  <c r="BN137" i="92"/>
  <c r="CE139" i="92"/>
  <c r="AR1" i="94"/>
  <c r="AR99" i="94"/>
  <c r="AR99" i="92"/>
  <c r="AR1" i="92"/>
  <c r="AR50" i="92"/>
  <c r="CI131" i="94" l="1"/>
  <c r="CW131" i="94" s="1"/>
  <c r="CI141" i="94"/>
  <c r="CG140" i="94"/>
  <c r="CG74" i="94"/>
  <c r="CG36" i="94"/>
  <c r="CG132" i="94"/>
  <c r="CI36" i="94"/>
  <c r="CP36" i="94" s="1"/>
  <c r="CQ36" i="94" s="1"/>
  <c r="CG34" i="94"/>
  <c r="CI126" i="94"/>
  <c r="CG67" i="94"/>
  <c r="CI132" i="94"/>
  <c r="CI84" i="94"/>
  <c r="CW84" i="94" s="1"/>
  <c r="CG137" i="94"/>
  <c r="CH137" i="94" s="1"/>
  <c r="CK137" i="94" s="1"/>
  <c r="CG141" i="94"/>
  <c r="CG84" i="94"/>
  <c r="CG82" i="94"/>
  <c r="CI33" i="94"/>
  <c r="CG118" i="94"/>
  <c r="CI82" i="94"/>
  <c r="CR82" i="94" s="1"/>
  <c r="CS82" i="94" s="1"/>
  <c r="CI83" i="94"/>
  <c r="CG73" i="94"/>
  <c r="CG25" i="94"/>
  <c r="CG33" i="94"/>
  <c r="CG122" i="94"/>
  <c r="CV122" i="94" s="1"/>
  <c r="CG79" i="94"/>
  <c r="CV79" i="94" s="1"/>
  <c r="CI67" i="94"/>
  <c r="CI73" i="94"/>
  <c r="CI25" i="94"/>
  <c r="CI137" i="94"/>
  <c r="CG83" i="94"/>
  <c r="CI122" i="94"/>
  <c r="CJ122" i="94" s="1"/>
  <c r="CG114" i="94"/>
  <c r="CI79" i="94"/>
  <c r="ID6" i="94"/>
  <c r="ID4" i="94"/>
  <c r="ID3" i="94"/>
  <c r="CG126" i="94"/>
  <c r="CH126" i="94" s="1"/>
  <c r="CK126" i="94" s="1"/>
  <c r="CG127" i="94"/>
  <c r="CI114" i="94"/>
  <c r="CG75" i="94"/>
  <c r="CI127" i="94"/>
  <c r="CG113" i="94"/>
  <c r="CI75" i="94"/>
  <c r="CR75" i="94" s="1"/>
  <c r="CS75" i="94" s="1"/>
  <c r="CI27" i="94"/>
  <c r="CG27" i="94"/>
  <c r="CI23" i="94"/>
  <c r="CG23" i="94"/>
  <c r="CG66" i="94"/>
  <c r="CI66" i="94"/>
  <c r="CI136" i="94"/>
  <c r="CG136" i="94"/>
  <c r="CG38" i="94"/>
  <c r="CI38" i="94"/>
  <c r="CI121" i="94"/>
  <c r="CG121" i="94"/>
  <c r="CG24" i="94"/>
  <c r="CI24" i="94"/>
  <c r="CI32" i="94"/>
  <c r="CG32" i="94"/>
  <c r="CG85" i="94"/>
  <c r="CI85" i="94"/>
  <c r="CG43" i="94"/>
  <c r="CI43" i="94"/>
  <c r="CI89" i="94"/>
  <c r="CG89" i="94"/>
  <c r="CN36" i="94"/>
  <c r="CO36" i="94" s="1"/>
  <c r="CV36" i="94"/>
  <c r="CH36" i="94"/>
  <c r="CK36" i="94" s="1"/>
  <c r="BH16" i="94"/>
  <c r="CI37" i="94"/>
  <c r="CG37" i="94"/>
  <c r="CJ131" i="94"/>
  <c r="CI86" i="94"/>
  <c r="CG86" i="94"/>
  <c r="CI143" i="94"/>
  <c r="CG143" i="94"/>
  <c r="CH118" i="94"/>
  <c r="CK118" i="94" s="1"/>
  <c r="CR118" i="94"/>
  <c r="CS118" i="94" s="1"/>
  <c r="CV118" i="94"/>
  <c r="CN118" i="94"/>
  <c r="CO118" i="94" s="1"/>
  <c r="CR132" i="94"/>
  <c r="CS132" i="94" s="1"/>
  <c r="CN132" i="94"/>
  <c r="CO132" i="94" s="1"/>
  <c r="CV132" i="94"/>
  <c r="CH132" i="94"/>
  <c r="CK132" i="94" s="1"/>
  <c r="CI80" i="94"/>
  <c r="CG80" i="94"/>
  <c r="CP79" i="94"/>
  <c r="CQ79" i="94" s="1"/>
  <c r="CW79" i="94"/>
  <c r="CJ79" i="94"/>
  <c r="CI64" i="94"/>
  <c r="CG64" i="94"/>
  <c r="CJ82" i="94"/>
  <c r="CP82" i="94"/>
  <c r="CQ82" i="94" s="1"/>
  <c r="BY29" i="94"/>
  <c r="BY49" i="94"/>
  <c r="BY47" i="94"/>
  <c r="BY52" i="94"/>
  <c r="BY83" i="94"/>
  <c r="BY113" i="94"/>
  <c r="BY115" i="94"/>
  <c r="BY101" i="94"/>
  <c r="BY121" i="94"/>
  <c r="BY138" i="94"/>
  <c r="I7" i="94"/>
  <c r="I8" i="94" s="1"/>
  <c r="CH25" i="94"/>
  <c r="CK25" i="94" s="1"/>
  <c r="CN25" i="94"/>
  <c r="CO25" i="94" s="1"/>
  <c r="CR25" i="94"/>
  <c r="CS25" i="94" s="1"/>
  <c r="CV25" i="94"/>
  <c r="BH83" i="94"/>
  <c r="BH118" i="94"/>
  <c r="BH137" i="94"/>
  <c r="BY15" i="94"/>
  <c r="CI40" i="94"/>
  <c r="CG40" i="94"/>
  <c r="CH141" i="94"/>
  <c r="CK141" i="94" s="1"/>
  <c r="CN141" i="94"/>
  <c r="CO141" i="94" s="1"/>
  <c r="CV141" i="94"/>
  <c r="CR141" i="94"/>
  <c r="CS141" i="94" s="1"/>
  <c r="CN82" i="94"/>
  <c r="CO82" i="94" s="1"/>
  <c r="CV82" i="94"/>
  <c r="CH82" i="94"/>
  <c r="CK82" i="94" s="1"/>
  <c r="CP19" i="94"/>
  <c r="CQ19" i="94" s="1"/>
  <c r="CW19" i="94"/>
  <c r="CJ19" i="94"/>
  <c r="CI138" i="94"/>
  <c r="CG138" i="94"/>
  <c r="CG125" i="94"/>
  <c r="CI125" i="94"/>
  <c r="CW132" i="94"/>
  <c r="CP132" i="94"/>
  <c r="CQ132" i="94" s="1"/>
  <c r="CJ132" i="94"/>
  <c r="CW140" i="94"/>
  <c r="CJ140" i="94"/>
  <c r="CP140" i="94"/>
  <c r="CQ140" i="94" s="1"/>
  <c r="CG116" i="94"/>
  <c r="CI116" i="94"/>
  <c r="CI81" i="94"/>
  <c r="CG81" i="94"/>
  <c r="CN75" i="94"/>
  <c r="CO75" i="94" s="1"/>
  <c r="CV75" i="94"/>
  <c r="CH75" i="94"/>
  <c r="CK75" i="94" s="1"/>
  <c r="CV73" i="94"/>
  <c r="CH73" i="94"/>
  <c r="CK73" i="94" s="1"/>
  <c r="CR73" i="94"/>
  <c r="CS73" i="94" s="1"/>
  <c r="CN73" i="94"/>
  <c r="CO73" i="94" s="1"/>
  <c r="BY42" i="94"/>
  <c r="BY87" i="94"/>
  <c r="BY140" i="94"/>
  <c r="BY134" i="94"/>
  <c r="BY127" i="94"/>
  <c r="BY141" i="94"/>
  <c r="CP25" i="94"/>
  <c r="CQ25" i="94" s="1"/>
  <c r="CW25" i="94"/>
  <c r="CJ25" i="94"/>
  <c r="BH36" i="94"/>
  <c r="BH123" i="94"/>
  <c r="BH143" i="94"/>
  <c r="CV34" i="94"/>
  <c r="CH34" i="94"/>
  <c r="CK34" i="94" s="1"/>
  <c r="CN34" i="94"/>
  <c r="CO34" i="94" s="1"/>
  <c r="AX142" i="94"/>
  <c r="AX130" i="94"/>
  <c r="AX141" i="94"/>
  <c r="AX137" i="94"/>
  <c r="AX136" i="94"/>
  <c r="AX127" i="94"/>
  <c r="AX139" i="94"/>
  <c r="AX131" i="94"/>
  <c r="AX132" i="94"/>
  <c r="AX118" i="94"/>
  <c r="AX126" i="94"/>
  <c r="AX120" i="94"/>
  <c r="AX138" i="94"/>
  <c r="AX129" i="94"/>
  <c r="AX122" i="94"/>
  <c r="AX143" i="94"/>
  <c r="AX125" i="94"/>
  <c r="AX128" i="94"/>
  <c r="AX119" i="94"/>
  <c r="AX121" i="94"/>
  <c r="AX135" i="94"/>
  <c r="AX124" i="94"/>
  <c r="AX114" i="94"/>
  <c r="AX107" i="94"/>
  <c r="AX106" i="94"/>
  <c r="CI124" i="94"/>
  <c r="AX104" i="94"/>
  <c r="AX133" i="94"/>
  <c r="AX117" i="94"/>
  <c r="AX116" i="94"/>
  <c r="AX111" i="94"/>
  <c r="AX105" i="94"/>
  <c r="AX101" i="94"/>
  <c r="AX108" i="94"/>
  <c r="AX134" i="94"/>
  <c r="AX98" i="94"/>
  <c r="AX140" i="94"/>
  <c r="AX115" i="94"/>
  <c r="AX92" i="94"/>
  <c r="AX112" i="94"/>
  <c r="AX100" i="94"/>
  <c r="AX88" i="94"/>
  <c r="AX94" i="94"/>
  <c r="AX113" i="94"/>
  <c r="AX102" i="94"/>
  <c r="AX99" i="94"/>
  <c r="AX95" i="94"/>
  <c r="AX86" i="94"/>
  <c r="AX110" i="94"/>
  <c r="AX93" i="94"/>
  <c r="AX123" i="94"/>
  <c r="AX109" i="94"/>
  <c r="AX96" i="94"/>
  <c r="AX89" i="94"/>
  <c r="AX84" i="94"/>
  <c r="AX90" i="94"/>
  <c r="AX85" i="94"/>
  <c r="AX103" i="94"/>
  <c r="AX91" i="94"/>
  <c r="AX76" i="94"/>
  <c r="AX97" i="94"/>
  <c r="AX87" i="94"/>
  <c r="AX78" i="94"/>
  <c r="AX80" i="94"/>
  <c r="AX82" i="94"/>
  <c r="AX77" i="94"/>
  <c r="AX81" i="94"/>
  <c r="AX83" i="94"/>
  <c r="AX62" i="94"/>
  <c r="AX79" i="94"/>
  <c r="AX66" i="94"/>
  <c r="AX68" i="94"/>
  <c r="AX75" i="94"/>
  <c r="AX73" i="94"/>
  <c r="AX70" i="94"/>
  <c r="AX74" i="94"/>
  <c r="AX65" i="94"/>
  <c r="AX67" i="94"/>
  <c r="AX71" i="94"/>
  <c r="AX64" i="94"/>
  <c r="AX45" i="94"/>
  <c r="AX60" i="94"/>
  <c r="AX55" i="94"/>
  <c r="AX72" i="94"/>
  <c r="AX61" i="94"/>
  <c r="AX56" i="94"/>
  <c r="AX52" i="94"/>
  <c r="CI74" i="94"/>
  <c r="AX49" i="94"/>
  <c r="CI113" i="94"/>
  <c r="CR113" i="94" s="1"/>
  <c r="CS113" i="94" s="1"/>
  <c r="AX54" i="94"/>
  <c r="AX51" i="94"/>
  <c r="AX58" i="94"/>
  <c r="AX63" i="94"/>
  <c r="AX69" i="94"/>
  <c r="AX39" i="94"/>
  <c r="AX48" i="94"/>
  <c r="AX34" i="94"/>
  <c r="AX53" i="94"/>
  <c r="AX38" i="94"/>
  <c r="AX50" i="94"/>
  <c r="AX43" i="94"/>
  <c r="AX57" i="94"/>
  <c r="AX47" i="94"/>
  <c r="AX46" i="94"/>
  <c r="AX37" i="94"/>
  <c r="AX35" i="94"/>
  <c r="AX31" i="94"/>
  <c r="AX25" i="94"/>
  <c r="AX19" i="94"/>
  <c r="AX59" i="94"/>
  <c r="AX36" i="94"/>
  <c r="AX27" i="94"/>
  <c r="AX41" i="94"/>
  <c r="AX40" i="94"/>
  <c r="AX24" i="94"/>
  <c r="AX26" i="94"/>
  <c r="AX22" i="94"/>
  <c r="AX18" i="94"/>
  <c r="AX44" i="94"/>
  <c r="AX42" i="94"/>
  <c r="AX28" i="94"/>
  <c r="AX20" i="94"/>
  <c r="AX16" i="94"/>
  <c r="AX32" i="94"/>
  <c r="AX29" i="94"/>
  <c r="AX33" i="94"/>
  <c r="AX23" i="94"/>
  <c r="AX15" i="94"/>
  <c r="CG19" i="94"/>
  <c r="AX17" i="94"/>
  <c r="AX21" i="94"/>
  <c r="AX30" i="94"/>
  <c r="ES40" i="94"/>
  <c r="BY40" i="94"/>
  <c r="BY36" i="94"/>
  <c r="CI78" i="94"/>
  <c r="CG78" i="94"/>
  <c r="CI17" i="94"/>
  <c r="CG17" i="94"/>
  <c r="BH43" i="94"/>
  <c r="BH48" i="94"/>
  <c r="BH51" i="94"/>
  <c r="BH46" i="94"/>
  <c r="BH65" i="94"/>
  <c r="BH84" i="94"/>
  <c r="BH94" i="94"/>
  <c r="BH114" i="94"/>
  <c r="CI34" i="94"/>
  <c r="CR34" i="94" s="1"/>
  <c r="CS34" i="94" s="1"/>
  <c r="CI30" i="94"/>
  <c r="CG135" i="94"/>
  <c r="CI135" i="94"/>
  <c r="CI120" i="94"/>
  <c r="CG120" i="94"/>
  <c r="CI91" i="94"/>
  <c r="CG91" i="94"/>
  <c r="CN65" i="94"/>
  <c r="CO65" i="94" s="1"/>
  <c r="CV65" i="94"/>
  <c r="CH65" i="94"/>
  <c r="CK65" i="94" s="1"/>
  <c r="CR65" i="94"/>
  <c r="CS65" i="94" s="1"/>
  <c r="CG16" i="94"/>
  <c r="CI16" i="94"/>
  <c r="BY27" i="94"/>
  <c r="BY38" i="94"/>
  <c r="BY59" i="94"/>
  <c r="BY60" i="94"/>
  <c r="BY81" i="94"/>
  <c r="BY78" i="94"/>
  <c r="BY124" i="94"/>
  <c r="W145" i="94"/>
  <c r="W96" i="94"/>
  <c r="W47" i="94"/>
  <c r="W15" i="94"/>
  <c r="BH54" i="94"/>
  <c r="BH60" i="94"/>
  <c r="BH121" i="94"/>
  <c r="BH127" i="94"/>
  <c r="JU43" i="94"/>
  <c r="KO18" i="94"/>
  <c r="CG30" i="94"/>
  <c r="CN126" i="94"/>
  <c r="CO126" i="94" s="1"/>
  <c r="CV126" i="94"/>
  <c r="CW118" i="94"/>
  <c r="CJ118" i="94"/>
  <c r="CP118" i="94"/>
  <c r="CQ118" i="94" s="1"/>
  <c r="CI94" i="94"/>
  <c r="CG94" i="94"/>
  <c r="CI77" i="94"/>
  <c r="CG77" i="94"/>
  <c r="CN84" i="94"/>
  <c r="CO84" i="94" s="1"/>
  <c r="CH84" i="94"/>
  <c r="CR84" i="94"/>
  <c r="CS84" i="94" s="1"/>
  <c r="CV84" i="94"/>
  <c r="CW65" i="94"/>
  <c r="CJ65" i="94"/>
  <c r="CP65" i="94"/>
  <c r="CQ65" i="94" s="1"/>
  <c r="CG35" i="94"/>
  <c r="CI35" i="94"/>
  <c r="CG41" i="94"/>
  <c r="CI41" i="94"/>
  <c r="BY33" i="94"/>
  <c r="BY18" i="94"/>
  <c r="BY39" i="94"/>
  <c r="BY69" i="94"/>
  <c r="BY79" i="94"/>
  <c r="BY111" i="94"/>
  <c r="BY112" i="94"/>
  <c r="BH18" i="94"/>
  <c r="BH53" i="94"/>
  <c r="BH63" i="94"/>
  <c r="BH67" i="94"/>
  <c r="BH104" i="94"/>
  <c r="BH101" i="94"/>
  <c r="BH92" i="94"/>
  <c r="BH122" i="94"/>
  <c r="BH131" i="94"/>
  <c r="BH134" i="94"/>
  <c r="BH30" i="94"/>
  <c r="CI31" i="94"/>
  <c r="CI142" i="94"/>
  <c r="CG142" i="94"/>
  <c r="CH127" i="94"/>
  <c r="CK127" i="94" s="1"/>
  <c r="CR127" i="94"/>
  <c r="CS127" i="94" s="1"/>
  <c r="CN127" i="94"/>
  <c r="CO127" i="94" s="1"/>
  <c r="CV127" i="94"/>
  <c r="CG117" i="94"/>
  <c r="CI117" i="94"/>
  <c r="CG130" i="94"/>
  <c r="CI130" i="94"/>
  <c r="CI69" i="94"/>
  <c r="CG69" i="94"/>
  <c r="CV83" i="94"/>
  <c r="CH83" i="94"/>
  <c r="CK83" i="94" s="1"/>
  <c r="CR83" i="94"/>
  <c r="CS83" i="94" s="1"/>
  <c r="CN83" i="94"/>
  <c r="CO83" i="94" s="1"/>
  <c r="BY64" i="94"/>
  <c r="BY77" i="94"/>
  <c r="BY89" i="94"/>
  <c r="BY84" i="94"/>
  <c r="BY116" i="94"/>
  <c r="BY130" i="94"/>
  <c r="BH68" i="94"/>
  <c r="BH100" i="94"/>
  <c r="BH126" i="94"/>
  <c r="BH136" i="94"/>
  <c r="CG31" i="94"/>
  <c r="CI133" i="94"/>
  <c r="CG133" i="94"/>
  <c r="CI129" i="94"/>
  <c r="CG129" i="94"/>
  <c r="CW127" i="94"/>
  <c r="CP127" i="94"/>
  <c r="CQ127" i="94" s="1"/>
  <c r="CJ127" i="94"/>
  <c r="CW137" i="94"/>
  <c r="CJ137" i="94"/>
  <c r="CP137" i="94"/>
  <c r="CQ137" i="94" s="1"/>
  <c r="CW141" i="94"/>
  <c r="CP141" i="94"/>
  <c r="CQ141" i="94" s="1"/>
  <c r="CJ141" i="94"/>
  <c r="CI88" i="94"/>
  <c r="CG88" i="94"/>
  <c r="CI93" i="94"/>
  <c r="CG93" i="94"/>
  <c r="CP67" i="94"/>
  <c r="CQ67" i="94" s="1"/>
  <c r="CW67" i="94"/>
  <c r="CJ67" i="94"/>
  <c r="CJ83" i="94"/>
  <c r="CW83" i="94"/>
  <c r="CP83" i="94"/>
  <c r="CQ83" i="94" s="1"/>
  <c r="CI26" i="94"/>
  <c r="CG26" i="94"/>
  <c r="BY41" i="94"/>
  <c r="BY117" i="94"/>
  <c r="BY119" i="94"/>
  <c r="BY118" i="94"/>
  <c r="BH32" i="94"/>
  <c r="BH103" i="94"/>
  <c r="BH109" i="94"/>
  <c r="W105" i="94"/>
  <c r="W56" i="94"/>
  <c r="W7" i="94"/>
  <c r="BY30" i="94"/>
  <c r="CR79" i="94"/>
  <c r="CS79" i="94" s="1"/>
  <c r="CG123" i="94"/>
  <c r="CI123" i="94"/>
  <c r="CV124" i="94"/>
  <c r="CH124" i="94"/>
  <c r="CK124" i="94" s="1"/>
  <c r="CN124" i="94"/>
  <c r="CO124" i="94" s="1"/>
  <c r="CR124" i="94"/>
  <c r="CS124" i="94" s="1"/>
  <c r="CG92" i="94"/>
  <c r="CI92" i="94"/>
  <c r="CI70" i="94"/>
  <c r="CG70" i="94"/>
  <c r="CG76" i="94"/>
  <c r="CI76" i="94"/>
  <c r="CJ73" i="94"/>
  <c r="CP73" i="94"/>
  <c r="CQ73" i="94" s="1"/>
  <c r="CW73" i="94"/>
  <c r="CG45" i="94"/>
  <c r="CI45" i="94"/>
  <c r="CI22" i="94"/>
  <c r="CG22" i="94"/>
  <c r="BY22" i="94"/>
  <c r="BY94" i="94"/>
  <c r="BY92" i="94"/>
  <c r="BY108" i="94"/>
  <c r="BY131" i="94"/>
  <c r="BY137" i="94"/>
  <c r="BH52" i="94"/>
  <c r="BH57" i="94"/>
  <c r="BH74" i="94"/>
  <c r="BH82" i="94"/>
  <c r="BH112" i="94"/>
  <c r="N107" i="94"/>
  <c r="N58" i="94"/>
  <c r="N9" i="94"/>
  <c r="CI28" i="94"/>
  <c r="CG28" i="94"/>
  <c r="CG128" i="94"/>
  <c r="CI128" i="94"/>
  <c r="CK84" i="94"/>
  <c r="CW126" i="94"/>
  <c r="CP126" i="94"/>
  <c r="CQ126" i="94" s="1"/>
  <c r="CJ126" i="94"/>
  <c r="W134" i="94"/>
  <c r="CH114" i="94"/>
  <c r="CK114" i="94" s="1"/>
  <c r="CN114" i="94"/>
  <c r="CO114" i="94" s="1"/>
  <c r="CR114" i="94"/>
  <c r="CS114" i="94" s="1"/>
  <c r="CV114" i="94"/>
  <c r="W119" i="94"/>
  <c r="W72" i="94"/>
  <c r="CR74" i="94"/>
  <c r="CS74" i="94" s="1"/>
  <c r="CN74" i="94"/>
  <c r="CO74" i="94" s="1"/>
  <c r="CH74" i="94"/>
  <c r="CK74" i="94" s="1"/>
  <c r="CV74" i="94"/>
  <c r="CI71" i="94"/>
  <c r="CG71" i="94"/>
  <c r="W18" i="94"/>
  <c r="CI29" i="94"/>
  <c r="CG29" i="94"/>
  <c r="BY23" i="94"/>
  <c r="BY19" i="94"/>
  <c r="BY48" i="94"/>
  <c r="BY55" i="94"/>
  <c r="BY57" i="94"/>
  <c r="BY72" i="94"/>
  <c r="BY71" i="94"/>
  <c r="BY65" i="94"/>
  <c r="BY76" i="94"/>
  <c r="BY99" i="94"/>
  <c r="CP33" i="94"/>
  <c r="CQ33" i="94" s="1"/>
  <c r="CW33" i="94"/>
  <c r="CJ33" i="94"/>
  <c r="BH56" i="94"/>
  <c r="BH59" i="94"/>
  <c r="BH105" i="94"/>
  <c r="BH75" i="94"/>
  <c r="BH106" i="94"/>
  <c r="BH116" i="94"/>
  <c r="BH140" i="94"/>
  <c r="I56" i="94"/>
  <c r="I57" i="94" s="1"/>
  <c r="BY17" i="94"/>
  <c r="BH15" i="94"/>
  <c r="BH20" i="94"/>
  <c r="CI90" i="94"/>
  <c r="CG90" i="94"/>
  <c r="CN140" i="94"/>
  <c r="CO140" i="94" s="1"/>
  <c r="CV140" i="94"/>
  <c r="CH140" i="94"/>
  <c r="CK140" i="94" s="1"/>
  <c r="CR140" i="94"/>
  <c r="CS140" i="94" s="1"/>
  <c r="CP114" i="94"/>
  <c r="CQ114" i="94" s="1"/>
  <c r="CW114" i="94"/>
  <c r="CJ114" i="94"/>
  <c r="CN67" i="94"/>
  <c r="CO67" i="94" s="1"/>
  <c r="CV67" i="94"/>
  <c r="CH67" i="94"/>
  <c r="CK67" i="94" s="1"/>
  <c r="CR67" i="94"/>
  <c r="CS67" i="94" s="1"/>
  <c r="CG21" i="94"/>
  <c r="CI21" i="94"/>
  <c r="CN33" i="94"/>
  <c r="CO33" i="94" s="1"/>
  <c r="CH33" i="94"/>
  <c r="CK33" i="94" s="1"/>
  <c r="CV33" i="94"/>
  <c r="CR33" i="94"/>
  <c r="CS33" i="94" s="1"/>
  <c r="BH40" i="94"/>
  <c r="BH96" i="94"/>
  <c r="BH108" i="94"/>
  <c r="BH133" i="94"/>
  <c r="CI20" i="94"/>
  <c r="CG20" i="94"/>
  <c r="CI87" i="94"/>
  <c r="CG87" i="94"/>
  <c r="CI139" i="94"/>
  <c r="CG139" i="94"/>
  <c r="CN131" i="94"/>
  <c r="CO131" i="94" s="1"/>
  <c r="CV131" i="94"/>
  <c r="CH131" i="94"/>
  <c r="CK131" i="94" s="1"/>
  <c r="CR131" i="94"/>
  <c r="CS131" i="94" s="1"/>
  <c r="CG115" i="94"/>
  <c r="CI115" i="94"/>
  <c r="CV113" i="94"/>
  <c r="CN113" i="94"/>
  <c r="CO113" i="94" s="1"/>
  <c r="CH113" i="94"/>
  <c r="CK113" i="94" s="1"/>
  <c r="CI68" i="94"/>
  <c r="CG68" i="94"/>
  <c r="CG42" i="94"/>
  <c r="CI42" i="94"/>
  <c r="CI39" i="94"/>
  <c r="CG39" i="94"/>
  <c r="BY75" i="94"/>
  <c r="BY86" i="94"/>
  <c r="BY98" i="94"/>
  <c r="BY123" i="94"/>
  <c r="BY125" i="94"/>
  <c r="BY139" i="94"/>
  <c r="BY142" i="94"/>
  <c r="BH17" i="94"/>
  <c r="BH44" i="94"/>
  <c r="BH42" i="94"/>
  <c r="BH55" i="94"/>
  <c r="BH119" i="94"/>
  <c r="CI44" i="94"/>
  <c r="CG44" i="94"/>
  <c r="BH18" i="92"/>
  <c r="CI28" i="92"/>
  <c r="CI29" i="92"/>
  <c r="CP29" i="92" s="1"/>
  <c r="CQ29" i="92" s="1"/>
  <c r="CI41" i="92"/>
  <c r="CI18" i="92"/>
  <c r="CI30" i="92"/>
  <c r="CI19" i="92"/>
  <c r="CI31" i="92"/>
  <c r="CI43" i="92"/>
  <c r="CI20" i="92"/>
  <c r="CI32" i="92"/>
  <c r="CI44" i="92"/>
  <c r="CW44" i="92" s="1"/>
  <c r="CI33" i="92"/>
  <c r="CP33" i="92" s="1"/>
  <c r="CQ33" i="92" s="1"/>
  <c r="CI45" i="92"/>
  <c r="CI22" i="92"/>
  <c r="CI34" i="92"/>
  <c r="CI23" i="92"/>
  <c r="CI35" i="92"/>
  <c r="CI27" i="92"/>
  <c r="CI24" i="92"/>
  <c r="CW24" i="92" s="1"/>
  <c r="CI36" i="92"/>
  <c r="CI25" i="92"/>
  <c r="CI37" i="92"/>
  <c r="CI39" i="92"/>
  <c r="CW39" i="92" s="1"/>
  <c r="CI26" i="92"/>
  <c r="CI38" i="92"/>
  <c r="CG28" i="92"/>
  <c r="CG29" i="92"/>
  <c r="CH29" i="92" s="1"/>
  <c r="CG41" i="92"/>
  <c r="CG18" i="92"/>
  <c r="CG30" i="92"/>
  <c r="CG19" i="92"/>
  <c r="CG31" i="92"/>
  <c r="CG43" i="92"/>
  <c r="CG20" i="92"/>
  <c r="CG32" i="92"/>
  <c r="CG44" i="92"/>
  <c r="CG33" i="92"/>
  <c r="CG45" i="92"/>
  <c r="CG22" i="92"/>
  <c r="CG34" i="92"/>
  <c r="CG23" i="92"/>
  <c r="CG35" i="92"/>
  <c r="CG27" i="92"/>
  <c r="CG24" i="92"/>
  <c r="CV24" i="92" s="1"/>
  <c r="CG36" i="92"/>
  <c r="CG39" i="92"/>
  <c r="CG25" i="92"/>
  <c r="CG37" i="92"/>
  <c r="CG26" i="92"/>
  <c r="CG38" i="92"/>
  <c r="BH29" i="92"/>
  <c r="BH124" i="92"/>
  <c r="BH89" i="92"/>
  <c r="CG116" i="92"/>
  <c r="CV116" i="92" s="1"/>
  <c r="BH94" i="92"/>
  <c r="BH83" i="92"/>
  <c r="BH64" i="92"/>
  <c r="BH50" i="92"/>
  <c r="BH54" i="92"/>
  <c r="BH104" i="92"/>
  <c r="CI130" i="92"/>
  <c r="CP130" i="92" s="1"/>
  <c r="CQ130" i="92" s="1"/>
  <c r="CG93" i="92"/>
  <c r="CG68" i="92"/>
  <c r="CI86" i="92"/>
  <c r="CW86" i="92" s="1"/>
  <c r="CI136" i="92"/>
  <c r="CP136" i="92" s="1"/>
  <c r="CQ136" i="92" s="1"/>
  <c r="BO6" i="92"/>
  <c r="W56" i="92" s="1"/>
  <c r="CI132" i="92"/>
  <c r="CJ132" i="92" s="1"/>
  <c r="BY26" i="92"/>
  <c r="BH71" i="92"/>
  <c r="BG17" i="92"/>
  <c r="BH30" i="92"/>
  <c r="BH34" i="92"/>
  <c r="BH53" i="92"/>
  <c r="BH70" i="92"/>
  <c r="BH131" i="92"/>
  <c r="BY83" i="92"/>
  <c r="BH42" i="92"/>
  <c r="BH76" i="92"/>
  <c r="BH65" i="92"/>
  <c r="BH82" i="92"/>
  <c r="BY21" i="92"/>
  <c r="BY134" i="92"/>
  <c r="BY15" i="92"/>
  <c r="BY44" i="92"/>
  <c r="BY71" i="92"/>
  <c r="BY114" i="92"/>
  <c r="BY24" i="92"/>
  <c r="CI73" i="92"/>
  <c r="CW73" i="92" s="1"/>
  <c r="BY112" i="92"/>
  <c r="W131" i="92"/>
  <c r="CI131" i="92" s="1"/>
  <c r="W122" i="92"/>
  <c r="CI122" i="92" s="1"/>
  <c r="CG129" i="92"/>
  <c r="CG114" i="92"/>
  <c r="CI116" i="92"/>
  <c r="CJ116" i="92" s="1"/>
  <c r="CI93" i="92"/>
  <c r="CW93" i="92" s="1"/>
  <c r="CI68" i="92"/>
  <c r="CP68" i="92" s="1"/>
  <c r="CQ68" i="92" s="1"/>
  <c r="BY46" i="92"/>
  <c r="BY52" i="92"/>
  <c r="BY69" i="92"/>
  <c r="BY113" i="92"/>
  <c r="CI129" i="92"/>
  <c r="CI114" i="92"/>
  <c r="CG91" i="92"/>
  <c r="CG71" i="92"/>
  <c r="BY81" i="92"/>
  <c r="CI91" i="92"/>
  <c r="CW91" i="92" s="1"/>
  <c r="CI71" i="92"/>
  <c r="CP71" i="92" s="1"/>
  <c r="CQ71" i="92" s="1"/>
  <c r="BY130" i="92"/>
  <c r="BH44" i="92"/>
  <c r="BH75" i="92"/>
  <c r="CG79" i="92"/>
  <c r="CG73" i="92"/>
  <c r="BH109" i="92"/>
  <c r="BH107" i="92"/>
  <c r="BH116" i="92"/>
  <c r="CG132" i="92"/>
  <c r="CI79" i="92"/>
  <c r="CW79" i="92" s="1"/>
  <c r="W77" i="92"/>
  <c r="CG77" i="92" s="1"/>
  <c r="BY31" i="92"/>
  <c r="BY68" i="92"/>
  <c r="BY117" i="92"/>
  <c r="BY133" i="92"/>
  <c r="BH40" i="92"/>
  <c r="BH63" i="92"/>
  <c r="BH98" i="92"/>
  <c r="BH143" i="92"/>
  <c r="CG85" i="92"/>
  <c r="BH37" i="92"/>
  <c r="CG136" i="92"/>
  <c r="CI85" i="92"/>
  <c r="CP85" i="92" s="1"/>
  <c r="CQ85" i="92" s="1"/>
  <c r="CG64" i="92"/>
  <c r="BY124" i="92"/>
  <c r="CG140" i="92"/>
  <c r="CI64" i="92"/>
  <c r="CJ64" i="92" s="1"/>
  <c r="BY84" i="92"/>
  <c r="BY116" i="92"/>
  <c r="CG138" i="92"/>
  <c r="CI140" i="92"/>
  <c r="CJ140" i="92" s="1"/>
  <c r="CG123" i="92"/>
  <c r="CG75" i="92"/>
  <c r="CI138" i="92"/>
  <c r="CJ138" i="92" s="1"/>
  <c r="CG130" i="92"/>
  <c r="CN130" i="92" s="1"/>
  <c r="CO130" i="92" s="1"/>
  <c r="CI123" i="92"/>
  <c r="CG86" i="92"/>
  <c r="CI75" i="92"/>
  <c r="CW75" i="92" s="1"/>
  <c r="BY136" i="92"/>
  <c r="W133" i="92"/>
  <c r="CI133" i="92" s="1"/>
  <c r="BY96" i="92"/>
  <c r="BY126" i="92"/>
  <c r="BH31" i="92"/>
  <c r="BH92" i="92"/>
  <c r="BY100" i="92"/>
  <c r="BH126" i="92"/>
  <c r="W125" i="92"/>
  <c r="CG125" i="92" s="1"/>
  <c r="W92" i="92"/>
  <c r="CI92" i="92" s="1"/>
  <c r="BH127" i="92"/>
  <c r="W139" i="92"/>
  <c r="CG139" i="92" s="1"/>
  <c r="BY36" i="92"/>
  <c r="BY98" i="92"/>
  <c r="BY97" i="92"/>
  <c r="BY111" i="92"/>
  <c r="BY121" i="92"/>
  <c r="BY132" i="92"/>
  <c r="BY142" i="92"/>
  <c r="BY16" i="92"/>
  <c r="W40" i="92"/>
  <c r="CI40" i="92" s="1"/>
  <c r="BY105" i="92"/>
  <c r="BY47" i="92"/>
  <c r="BY77" i="92"/>
  <c r="BY140" i="92"/>
  <c r="BH81" i="92"/>
  <c r="BY82" i="92"/>
  <c r="W42" i="92"/>
  <c r="CG42" i="92" s="1"/>
  <c r="BY28" i="92"/>
  <c r="BY54" i="92"/>
  <c r="BY33" i="92"/>
  <c r="BY25" i="92"/>
  <c r="BY38" i="92"/>
  <c r="BY43" i="92"/>
  <c r="BY49" i="92"/>
  <c r="BY95" i="92"/>
  <c r="BY87" i="92"/>
  <c r="BY102" i="92"/>
  <c r="BY110" i="92"/>
  <c r="BY120" i="92"/>
  <c r="BY127" i="92"/>
  <c r="BH122" i="92"/>
  <c r="BH142" i="92"/>
  <c r="BY48" i="92"/>
  <c r="BY137" i="92"/>
  <c r="BH27" i="92"/>
  <c r="BH45" i="92"/>
  <c r="BH61" i="92"/>
  <c r="BH67" i="92"/>
  <c r="BH72" i="92"/>
  <c r="BH123" i="92"/>
  <c r="BY50" i="92"/>
  <c r="BY73" i="92"/>
  <c r="BY89" i="92"/>
  <c r="BH26" i="92"/>
  <c r="BH68" i="92"/>
  <c r="BH80" i="92"/>
  <c r="BH119" i="92"/>
  <c r="BH136" i="92"/>
  <c r="BY17" i="92"/>
  <c r="BY23" i="92"/>
  <c r="BY30" i="92"/>
  <c r="BY53" i="92"/>
  <c r="BY66" i="92"/>
  <c r="BY59" i="92"/>
  <c r="BY79" i="92"/>
  <c r="BY131" i="92"/>
  <c r="BY128" i="92"/>
  <c r="BH36" i="92"/>
  <c r="BH102" i="92"/>
  <c r="BH103" i="92"/>
  <c r="BH33" i="92"/>
  <c r="BH56" i="92"/>
  <c r="BH57" i="92"/>
  <c r="BH141" i="92"/>
  <c r="BH38" i="92"/>
  <c r="BH69" i="92"/>
  <c r="BH74" i="92"/>
  <c r="BH111" i="92"/>
  <c r="BH91" i="92"/>
  <c r="BH135" i="92"/>
  <c r="CI118" i="92"/>
  <c r="CG118" i="92"/>
  <c r="CI80" i="92"/>
  <c r="CG80" i="92"/>
  <c r="CG72" i="92"/>
  <c r="CI72" i="92"/>
  <c r="CI94" i="92"/>
  <c r="CG94" i="92"/>
  <c r="CG74" i="92"/>
  <c r="CI74" i="92"/>
  <c r="CI115" i="92"/>
  <c r="CG115" i="92"/>
  <c r="CI84" i="92"/>
  <c r="CG84" i="92"/>
  <c r="CI134" i="92"/>
  <c r="CG134" i="92"/>
  <c r="CG135" i="92"/>
  <c r="CI135" i="92"/>
  <c r="BH21" i="92"/>
  <c r="BY45" i="92"/>
  <c r="BY67" i="92"/>
  <c r="BY92" i="92"/>
  <c r="I105" i="92"/>
  <c r="I106" i="92" s="1"/>
  <c r="I56" i="92"/>
  <c r="I57" i="92" s="1"/>
  <c r="I7" i="92"/>
  <c r="I8" i="92" s="1"/>
  <c r="BY20" i="92"/>
  <c r="BH108" i="92"/>
  <c r="BH125" i="92"/>
  <c r="BH133" i="92"/>
  <c r="N107" i="92"/>
  <c r="N58" i="92"/>
  <c r="N9" i="92"/>
  <c r="CG88" i="92"/>
  <c r="CI88" i="92"/>
  <c r="CI81" i="92"/>
  <c r="CG81" i="92"/>
  <c r="BH20" i="92"/>
  <c r="FX21" i="92"/>
  <c r="DJ10" i="92"/>
  <c r="KO5" i="92" s="1"/>
  <c r="KO30" i="92" s="1"/>
  <c r="BY60" i="92"/>
  <c r="BY80" i="92"/>
  <c r="BY93" i="92"/>
  <c r="BY101" i="92"/>
  <c r="BY104" i="92"/>
  <c r="BY138" i="92"/>
  <c r="BH22" i="92"/>
  <c r="BH62" i="92"/>
  <c r="W137" i="92"/>
  <c r="W78" i="92"/>
  <c r="CG67" i="92"/>
  <c r="CI67" i="92"/>
  <c r="BY27" i="92"/>
  <c r="BY63" i="92"/>
  <c r="BY70" i="92"/>
  <c r="BY85" i="92"/>
  <c r="BY99" i="92"/>
  <c r="BY125" i="92"/>
  <c r="BH19" i="92"/>
  <c r="BH88" i="92"/>
  <c r="BH90" i="92"/>
  <c r="BH97" i="92"/>
  <c r="BH132" i="92"/>
  <c r="BH128" i="92"/>
  <c r="W117" i="92"/>
  <c r="CI113" i="92"/>
  <c r="CG113" i="92"/>
  <c r="BY29" i="92"/>
  <c r="BY35" i="92"/>
  <c r="BY55" i="92"/>
  <c r="BY65" i="92"/>
  <c r="BY64" i="92"/>
  <c r="BY109" i="92"/>
  <c r="BY107" i="92"/>
  <c r="BY123" i="92"/>
  <c r="BY139" i="92"/>
  <c r="ID4" i="92"/>
  <c r="ID3" i="92"/>
  <c r="ID6" i="92"/>
  <c r="ID8" i="92"/>
  <c r="BH35" i="92"/>
  <c r="BH52" i="92"/>
  <c r="BH84" i="92"/>
  <c r="BH99" i="92"/>
  <c r="BH100" i="92"/>
  <c r="BH114" i="92"/>
  <c r="BH137" i="92"/>
  <c r="CI142" i="92"/>
  <c r="CG142" i="92"/>
  <c r="CI89" i="92"/>
  <c r="CG89" i="92"/>
  <c r="BH16" i="92"/>
  <c r="BY74" i="92"/>
  <c r="BY91" i="92"/>
  <c r="BY86" i="92"/>
  <c r="BY118" i="92"/>
  <c r="BY141" i="92"/>
  <c r="BY135" i="92"/>
  <c r="BH73" i="92"/>
  <c r="BH106" i="92"/>
  <c r="BH118" i="92"/>
  <c r="BH139" i="92"/>
  <c r="CI143" i="92"/>
  <c r="CG143" i="92"/>
  <c r="CI124" i="92"/>
  <c r="CG124" i="92"/>
  <c r="CI141" i="92"/>
  <c r="CG141" i="92"/>
  <c r="W119" i="92"/>
  <c r="CI83" i="92"/>
  <c r="CG83" i="92"/>
  <c r="BY34" i="92"/>
  <c r="BY56" i="92"/>
  <c r="BY57" i="92"/>
  <c r="BY39" i="92"/>
  <c r="BY58" i="92"/>
  <c r="BY75" i="92"/>
  <c r="BY94" i="92"/>
  <c r="BY122" i="92"/>
  <c r="BH32" i="92"/>
  <c r="BH41" i="92"/>
  <c r="BH59" i="92"/>
  <c r="BH85" i="92"/>
  <c r="BH96" i="92"/>
  <c r="BH138" i="92"/>
  <c r="CG65" i="92"/>
  <c r="CI65" i="92"/>
  <c r="BH24" i="92"/>
  <c r="BH43" i="92"/>
  <c r="BH78" i="92"/>
  <c r="BH101" i="92"/>
  <c r="BH117" i="92"/>
  <c r="W66" i="92"/>
  <c r="W76" i="92"/>
  <c r="BY19" i="92"/>
  <c r="BY32" i="92"/>
  <c r="BY61" i="92"/>
  <c r="BY51" i="92"/>
  <c r="BY72" i="92"/>
  <c r="BY62" i="92"/>
  <c r="BY76" i="92"/>
  <c r="BY78" i="92"/>
  <c r="BY88" i="92"/>
  <c r="BY108" i="92"/>
  <c r="BY106" i="92"/>
  <c r="BY103" i="92"/>
  <c r="BY129" i="92"/>
  <c r="BY119" i="92"/>
  <c r="BY143" i="92"/>
  <c r="W21" i="92"/>
  <c r="CI21" i="92" s="1"/>
  <c r="BH17" i="92"/>
  <c r="BH25" i="92"/>
  <c r="BH55" i="92"/>
  <c r="BH66" i="92"/>
  <c r="BH93" i="92"/>
  <c r="BH79" i="92"/>
  <c r="BH120" i="92"/>
  <c r="BH121" i="92"/>
  <c r="BH129" i="92"/>
  <c r="CG126" i="92"/>
  <c r="CI126" i="92"/>
  <c r="CG90" i="92"/>
  <c r="CI90" i="92"/>
  <c r="CI87" i="92"/>
  <c r="CG87" i="92"/>
  <c r="W69" i="92"/>
  <c r="BY41" i="92"/>
  <c r="BY90" i="92"/>
  <c r="BH49" i="92"/>
  <c r="BH48" i="92"/>
  <c r="BH51" i="92"/>
  <c r="BH77" i="92"/>
  <c r="BH87" i="92"/>
  <c r="BH95" i="92"/>
  <c r="BH105" i="92"/>
  <c r="BH115" i="92"/>
  <c r="BH134" i="92"/>
  <c r="BH130" i="92"/>
  <c r="CG128" i="92"/>
  <c r="CI128" i="92"/>
  <c r="CI127" i="92"/>
  <c r="CG127" i="92"/>
  <c r="BY37" i="92"/>
  <c r="BY40" i="92"/>
  <c r="AX135" i="92"/>
  <c r="AX128" i="92"/>
  <c r="AX142" i="92"/>
  <c r="AX130" i="92"/>
  <c r="AX138" i="92"/>
  <c r="AX132" i="92"/>
  <c r="AX141" i="92"/>
  <c r="AX137" i="92"/>
  <c r="AX140" i="92"/>
  <c r="AX136" i="92"/>
  <c r="AX127" i="92"/>
  <c r="AX143" i="92"/>
  <c r="AX139" i="92"/>
  <c r="AX131" i="92"/>
  <c r="AX119" i="92"/>
  <c r="AX121" i="92"/>
  <c r="AX114" i="92"/>
  <c r="AX123" i="92"/>
  <c r="AX116" i="92"/>
  <c r="AX133" i="92"/>
  <c r="AX118" i="92"/>
  <c r="AX120" i="92"/>
  <c r="AX122" i="92"/>
  <c r="AX124" i="92"/>
  <c r="AX125" i="92"/>
  <c r="AX126" i="92"/>
  <c r="AX108" i="92"/>
  <c r="AX98" i="92"/>
  <c r="AX92" i="92"/>
  <c r="AX111" i="92"/>
  <c r="AX115" i="92"/>
  <c r="AX110" i="92"/>
  <c r="AX113" i="92"/>
  <c r="AX112" i="92"/>
  <c r="AX103" i="92"/>
  <c r="AX117" i="92"/>
  <c r="AX107" i="92"/>
  <c r="AX106" i="92"/>
  <c r="AX109" i="92"/>
  <c r="AX134" i="92"/>
  <c r="AX102" i="92"/>
  <c r="AX99" i="92"/>
  <c r="AX95" i="92"/>
  <c r="AX104" i="92"/>
  <c r="AX93" i="92"/>
  <c r="AX129" i="92"/>
  <c r="AX105" i="92"/>
  <c r="AX100" i="92"/>
  <c r="AX88" i="92"/>
  <c r="AX97" i="92"/>
  <c r="AX87" i="92"/>
  <c r="AX78" i="92"/>
  <c r="AX101" i="92"/>
  <c r="AX80" i="92"/>
  <c r="AX82" i="92"/>
  <c r="AX96" i="92"/>
  <c r="AX91" i="92"/>
  <c r="AX84" i="92"/>
  <c r="AX90" i="92"/>
  <c r="AX86" i="92"/>
  <c r="AX79" i="92"/>
  <c r="AX81" i="92"/>
  <c r="AX89" i="92"/>
  <c r="AX83" i="92"/>
  <c r="AX94" i="92"/>
  <c r="AX85" i="92"/>
  <c r="AX74" i="92"/>
  <c r="AX67" i="92"/>
  <c r="AX76" i="92"/>
  <c r="AX69" i="92"/>
  <c r="AX63" i="92"/>
  <c r="AX60" i="92"/>
  <c r="AX71" i="92"/>
  <c r="AX64" i="92"/>
  <c r="AX73" i="92"/>
  <c r="AX75" i="92"/>
  <c r="AX62" i="92"/>
  <c r="AX59" i="92"/>
  <c r="AX66" i="92"/>
  <c r="AX68" i="92"/>
  <c r="AX61" i="92"/>
  <c r="AX70" i="92"/>
  <c r="AX77" i="92"/>
  <c r="AX72" i="92"/>
  <c r="AX65" i="92"/>
  <c r="AX58" i="92"/>
  <c r="AX56" i="92"/>
  <c r="AX52" i="92"/>
  <c r="AX49" i="92"/>
  <c r="AX42" i="92"/>
  <c r="AX40" i="92"/>
  <c r="AX44" i="92"/>
  <c r="AX54" i="92"/>
  <c r="AX51" i="92"/>
  <c r="AX39" i="92"/>
  <c r="AX57" i="92"/>
  <c r="AX53" i="92"/>
  <c r="AX50" i="92"/>
  <c r="AX48" i="92"/>
  <c r="AX43" i="92"/>
  <c r="AX41" i="92"/>
  <c r="AX45" i="92"/>
  <c r="AX38" i="92"/>
  <c r="AX55" i="92"/>
  <c r="AX36" i="92"/>
  <c r="AX32" i="92"/>
  <c r="AX46" i="92"/>
  <c r="AX30" i="92"/>
  <c r="AX25" i="92"/>
  <c r="AX27" i="92"/>
  <c r="AX23" i="92"/>
  <c r="AX26" i="92"/>
  <c r="AX22" i="92"/>
  <c r="AX28" i="92"/>
  <c r="AX35" i="92"/>
  <c r="AX37" i="92"/>
  <c r="AX33" i="92"/>
  <c r="AX31" i="92"/>
  <c r="AX47" i="92"/>
  <c r="AX34" i="92"/>
  <c r="AX29" i="92"/>
  <c r="AX24" i="92"/>
  <c r="AX19" i="92"/>
  <c r="AX17" i="92"/>
  <c r="AX18" i="92"/>
  <c r="AX21" i="92"/>
  <c r="AX20" i="92"/>
  <c r="AX16" i="92"/>
  <c r="BG16" i="92" s="1"/>
  <c r="AX15" i="92"/>
  <c r="BH110" i="92"/>
  <c r="BH112" i="92"/>
  <c r="BH140" i="92"/>
  <c r="CI120" i="92"/>
  <c r="CG120" i="92"/>
  <c r="CI82" i="92"/>
  <c r="CG82" i="92"/>
  <c r="CI70" i="92"/>
  <c r="CG70" i="92"/>
  <c r="BY42" i="92"/>
  <c r="CI121" i="92"/>
  <c r="CG121" i="92"/>
  <c r="BH15" i="92"/>
  <c r="BY115" i="92"/>
  <c r="BY18" i="92"/>
  <c r="BH28" i="92"/>
  <c r="BH39" i="92"/>
  <c r="BH60" i="92"/>
  <c r="BH58" i="92"/>
  <c r="BH86" i="92"/>
  <c r="AH13" i="1"/>
  <c r="AH12" i="1"/>
  <c r="AH11" i="1"/>
  <c r="AH9" i="1"/>
  <c r="D478" i="7"/>
  <c r="H478" i="7" s="1"/>
  <c r="E478" i="7"/>
  <c r="J478" i="7" s="1"/>
  <c r="A478" i="7"/>
  <c r="CR126" i="94" l="1"/>
  <c r="CS126" i="94" s="1"/>
  <c r="CW82" i="94"/>
  <c r="CP84" i="94"/>
  <c r="CQ84" i="94" s="1"/>
  <c r="CJ75" i="94"/>
  <c r="CJ84" i="94"/>
  <c r="CP75" i="94"/>
  <c r="CQ75" i="94" s="1"/>
  <c r="CH79" i="94"/>
  <c r="CK79" i="94" s="1"/>
  <c r="CW75" i="94"/>
  <c r="CR36" i="94"/>
  <c r="CS36" i="94" s="1"/>
  <c r="CR122" i="94"/>
  <c r="CS122" i="94" s="1"/>
  <c r="CN79" i="94"/>
  <c r="CO79" i="94" s="1"/>
  <c r="CN122" i="94"/>
  <c r="CO122" i="94" s="1"/>
  <c r="CR137" i="94"/>
  <c r="CS137" i="94" s="1"/>
  <c r="CH122" i="94"/>
  <c r="CK122" i="94" s="1"/>
  <c r="CP122" i="94"/>
  <c r="CQ122" i="94" s="1"/>
  <c r="CN137" i="94"/>
  <c r="CO137" i="94" s="1"/>
  <c r="CW122" i="94"/>
  <c r="CJ36" i="94"/>
  <c r="CV137" i="94"/>
  <c r="CW36" i="94"/>
  <c r="CP131" i="94"/>
  <c r="CQ131" i="94" s="1"/>
  <c r="CW44" i="94"/>
  <c r="CP44" i="94"/>
  <c r="CQ44" i="94" s="1"/>
  <c r="CJ44" i="94"/>
  <c r="CR115" i="94"/>
  <c r="CS115" i="94" s="1"/>
  <c r="CN115" i="94"/>
  <c r="CO115" i="94" s="1"/>
  <c r="CV115" i="94"/>
  <c r="CH115" i="94"/>
  <c r="CK115" i="94" s="1"/>
  <c r="CP90" i="94"/>
  <c r="CQ90" i="94" s="1"/>
  <c r="CW90" i="94"/>
  <c r="CJ90" i="94"/>
  <c r="CV128" i="94"/>
  <c r="CR128" i="94"/>
  <c r="CS128" i="94" s="1"/>
  <c r="CH128" i="94"/>
  <c r="CK128" i="94" s="1"/>
  <c r="CN128" i="94"/>
  <c r="CO128" i="94" s="1"/>
  <c r="CW76" i="94"/>
  <c r="CJ76" i="94"/>
  <c r="CP76" i="94"/>
  <c r="CQ76" i="94" s="1"/>
  <c r="CR123" i="94"/>
  <c r="CS123" i="94" s="1"/>
  <c r="CN123" i="94"/>
  <c r="CO123" i="94" s="1"/>
  <c r="CV123" i="94"/>
  <c r="CH123" i="94"/>
  <c r="CK123" i="94" s="1"/>
  <c r="CV93" i="94"/>
  <c r="CH93" i="94"/>
  <c r="CK93" i="94" s="1"/>
  <c r="CR93" i="94"/>
  <c r="CS93" i="94" s="1"/>
  <c r="CN93" i="94"/>
  <c r="CO93" i="94" s="1"/>
  <c r="CV69" i="94"/>
  <c r="CN69" i="94"/>
  <c r="CO69" i="94" s="1"/>
  <c r="CH69" i="94"/>
  <c r="CK69" i="94" s="1"/>
  <c r="CR69" i="94"/>
  <c r="CS69" i="94" s="1"/>
  <c r="CH120" i="94"/>
  <c r="CK120" i="94" s="1"/>
  <c r="CN120" i="94"/>
  <c r="CO120" i="94" s="1"/>
  <c r="CR120" i="94"/>
  <c r="CS120" i="94" s="1"/>
  <c r="CV120" i="94"/>
  <c r="BZ28" i="94"/>
  <c r="CA28" i="94" s="1"/>
  <c r="CB28" i="94" s="1"/>
  <c r="BI28" i="94"/>
  <c r="BJ28" i="94" s="1"/>
  <c r="BK28" i="94" s="1"/>
  <c r="BL28" i="94" s="1"/>
  <c r="BI19" i="94"/>
  <c r="BJ19" i="94" s="1"/>
  <c r="BK19" i="94" s="1"/>
  <c r="BL19" i="94" s="1"/>
  <c r="BZ19" i="94"/>
  <c r="CA19" i="94" s="1"/>
  <c r="CB19" i="94" s="1"/>
  <c r="BZ34" i="94"/>
  <c r="CA34" i="94" s="1"/>
  <c r="CB34" i="94" s="1"/>
  <c r="BI34" i="94"/>
  <c r="BJ34" i="94" s="1"/>
  <c r="BK34" i="94" s="1"/>
  <c r="BL34" i="94" s="1"/>
  <c r="BI56" i="94"/>
  <c r="BJ56" i="94" s="1"/>
  <c r="BK56" i="94" s="1"/>
  <c r="BL56" i="94" s="1"/>
  <c r="BZ56" i="94"/>
  <c r="CA56" i="94" s="1"/>
  <c r="CB56" i="94" s="1"/>
  <c r="BZ73" i="94"/>
  <c r="CA73" i="94" s="1"/>
  <c r="CB73" i="94" s="1"/>
  <c r="BI73" i="94"/>
  <c r="BJ73" i="94" s="1"/>
  <c r="BK73" i="94" s="1"/>
  <c r="BL73" i="94" s="1"/>
  <c r="BZ87" i="94"/>
  <c r="CA87" i="94" s="1"/>
  <c r="CB87" i="94" s="1"/>
  <c r="BI87" i="94"/>
  <c r="BJ87" i="94" s="1"/>
  <c r="BK87" i="94" s="1"/>
  <c r="BL87" i="94" s="1"/>
  <c r="BZ93" i="94"/>
  <c r="CA93" i="94" s="1"/>
  <c r="CB93" i="94" s="1"/>
  <c r="BI93" i="94"/>
  <c r="BJ93" i="94" s="1"/>
  <c r="BK93" i="94" s="1"/>
  <c r="BL93" i="94" s="1"/>
  <c r="BZ115" i="94"/>
  <c r="CA115" i="94" s="1"/>
  <c r="CB115" i="94" s="1"/>
  <c r="BI115" i="94"/>
  <c r="BJ115" i="94" s="1"/>
  <c r="BK115" i="94" s="1"/>
  <c r="BL115" i="94" s="1"/>
  <c r="CJ124" i="94"/>
  <c r="CP124" i="94"/>
  <c r="CQ124" i="94" s="1"/>
  <c r="CW124" i="94"/>
  <c r="BZ129" i="94"/>
  <c r="CA129" i="94" s="1"/>
  <c r="CB129" i="94" s="1"/>
  <c r="BI129" i="94"/>
  <c r="BJ129" i="94" s="1"/>
  <c r="BK129" i="94" s="1"/>
  <c r="BL129" i="94" s="1"/>
  <c r="BZ130" i="94"/>
  <c r="CA130" i="94" s="1"/>
  <c r="CB130" i="94" s="1"/>
  <c r="BI130" i="94"/>
  <c r="BJ130" i="94" s="1"/>
  <c r="BK130" i="94" s="1"/>
  <c r="BL130" i="94" s="1"/>
  <c r="CH38" i="94"/>
  <c r="CK38" i="94" s="1"/>
  <c r="CR38" i="94"/>
  <c r="CS38" i="94" s="1"/>
  <c r="CV38" i="94"/>
  <c r="CN38" i="94"/>
  <c r="CO38" i="94" s="1"/>
  <c r="CH39" i="94"/>
  <c r="CK39" i="94" s="1"/>
  <c r="CR39" i="94"/>
  <c r="CS39" i="94" s="1"/>
  <c r="CN39" i="94"/>
  <c r="CO39" i="94" s="1"/>
  <c r="CV39" i="94"/>
  <c r="CV29" i="94"/>
  <c r="CH29" i="94"/>
  <c r="CK29" i="94" s="1"/>
  <c r="CR29" i="94"/>
  <c r="CS29" i="94" s="1"/>
  <c r="CN29" i="94"/>
  <c r="CO29" i="94" s="1"/>
  <c r="CG119" i="94"/>
  <c r="CI119" i="94"/>
  <c r="CN28" i="94"/>
  <c r="CO28" i="94" s="1"/>
  <c r="CV28" i="94"/>
  <c r="CH28" i="94"/>
  <c r="CK28" i="94" s="1"/>
  <c r="CR28" i="94"/>
  <c r="CS28" i="94" s="1"/>
  <c r="CV76" i="94"/>
  <c r="CH76" i="94"/>
  <c r="CK76" i="94" s="1"/>
  <c r="CR76" i="94"/>
  <c r="CS76" i="94" s="1"/>
  <c r="CN76" i="94"/>
  <c r="CO76" i="94" s="1"/>
  <c r="CP93" i="94"/>
  <c r="CQ93" i="94" s="1"/>
  <c r="CJ93" i="94"/>
  <c r="CW93" i="94"/>
  <c r="CP69" i="94"/>
  <c r="CQ69" i="94" s="1"/>
  <c r="CW69" i="94"/>
  <c r="CJ69" i="94"/>
  <c r="CP120" i="94"/>
  <c r="CQ120" i="94" s="1"/>
  <c r="CW120" i="94"/>
  <c r="CJ120" i="94"/>
  <c r="BZ30" i="94"/>
  <c r="CA30" i="94" s="1"/>
  <c r="CB30" i="94" s="1"/>
  <c r="BI30" i="94"/>
  <c r="BJ30" i="94" s="1"/>
  <c r="BK30" i="94" s="1"/>
  <c r="BL30" i="94" s="1"/>
  <c r="BZ42" i="94"/>
  <c r="CA42" i="94" s="1"/>
  <c r="CB42" i="94" s="1"/>
  <c r="BI42" i="94"/>
  <c r="BJ42" i="94" s="1"/>
  <c r="BK42" i="94" s="1"/>
  <c r="BL42" i="94" s="1"/>
  <c r="BI25" i="94"/>
  <c r="BJ25" i="94" s="1"/>
  <c r="BK25" i="94" s="1"/>
  <c r="BL25" i="94" s="1"/>
  <c r="BZ25" i="94"/>
  <c r="CA25" i="94" s="1"/>
  <c r="CB25" i="94" s="1"/>
  <c r="BI48" i="94"/>
  <c r="BJ48" i="94" s="1"/>
  <c r="BK48" i="94" s="1"/>
  <c r="BL48" i="94" s="1"/>
  <c r="BZ48" i="94"/>
  <c r="CA48" i="94" s="1"/>
  <c r="CB48" i="94" s="1"/>
  <c r="BI61" i="94"/>
  <c r="BJ61" i="94" s="1"/>
  <c r="BK61" i="94" s="1"/>
  <c r="BL61" i="94" s="1"/>
  <c r="BZ61" i="94"/>
  <c r="CA61" i="94" s="1"/>
  <c r="CB61" i="94" s="1"/>
  <c r="BI75" i="94"/>
  <c r="BJ75" i="94" s="1"/>
  <c r="BK75" i="94" s="1"/>
  <c r="BL75" i="94" s="1"/>
  <c r="BZ75" i="94"/>
  <c r="CA75" i="94" s="1"/>
  <c r="CB75" i="94" s="1"/>
  <c r="BZ97" i="94"/>
  <c r="CA97" i="94" s="1"/>
  <c r="CB97" i="94" s="1"/>
  <c r="BI97" i="94"/>
  <c r="BJ97" i="94" s="1"/>
  <c r="BK97" i="94" s="1"/>
  <c r="BL97" i="94" s="1"/>
  <c r="BZ110" i="94"/>
  <c r="CA110" i="94" s="1"/>
  <c r="CB110" i="94" s="1"/>
  <c r="BI110" i="94"/>
  <c r="BJ110" i="94" s="1"/>
  <c r="BK110" i="94" s="1"/>
  <c r="BL110" i="94" s="1"/>
  <c r="BI140" i="94"/>
  <c r="BJ140" i="94" s="1"/>
  <c r="BK140" i="94" s="1"/>
  <c r="BL140" i="94" s="1"/>
  <c r="BZ140" i="94"/>
  <c r="CA140" i="94" s="1"/>
  <c r="CB140" i="94" s="1"/>
  <c r="BI106" i="94"/>
  <c r="BJ106" i="94" s="1"/>
  <c r="BK106" i="94" s="1"/>
  <c r="BL106" i="94" s="1"/>
  <c r="BZ106" i="94"/>
  <c r="CA106" i="94" s="1"/>
  <c r="CB106" i="94" s="1"/>
  <c r="BZ138" i="94"/>
  <c r="CA138" i="94" s="1"/>
  <c r="CB138" i="94" s="1"/>
  <c r="BI138" i="94"/>
  <c r="BJ138" i="94" s="1"/>
  <c r="BK138" i="94" s="1"/>
  <c r="BL138" i="94" s="1"/>
  <c r="BI142" i="94"/>
  <c r="BJ142" i="94" s="1"/>
  <c r="BK142" i="94" s="1"/>
  <c r="BL142" i="94" s="1"/>
  <c r="BZ142" i="94"/>
  <c r="CA142" i="94" s="1"/>
  <c r="CB142" i="94" s="1"/>
  <c r="CW125" i="94"/>
  <c r="CJ125" i="94"/>
  <c r="CP125" i="94"/>
  <c r="CQ125" i="94" s="1"/>
  <c r="CV143" i="94"/>
  <c r="CH143" i="94"/>
  <c r="CK143" i="94" s="1"/>
  <c r="CR143" i="94"/>
  <c r="CS143" i="94" s="1"/>
  <c r="CN143" i="94"/>
  <c r="CO143" i="94" s="1"/>
  <c r="CR89" i="94"/>
  <c r="CS89" i="94" s="1"/>
  <c r="CV89" i="94"/>
  <c r="CH89" i="94"/>
  <c r="CK89" i="94" s="1"/>
  <c r="CN89" i="94"/>
  <c r="CO89" i="94" s="1"/>
  <c r="CR32" i="94"/>
  <c r="CS32" i="94" s="1"/>
  <c r="CV32" i="94"/>
  <c r="CN32" i="94"/>
  <c r="CO32" i="94" s="1"/>
  <c r="CH32" i="94"/>
  <c r="CK32" i="94" s="1"/>
  <c r="CH136" i="94"/>
  <c r="CK136" i="94" s="1"/>
  <c r="CR136" i="94"/>
  <c r="CS136" i="94" s="1"/>
  <c r="CN136" i="94"/>
  <c r="CO136" i="94" s="1"/>
  <c r="CV136" i="94"/>
  <c r="CJ39" i="94"/>
  <c r="CW39" i="94"/>
  <c r="CP39" i="94"/>
  <c r="CQ39" i="94" s="1"/>
  <c r="CJ29" i="94"/>
  <c r="CW29" i="94"/>
  <c r="CP29" i="94"/>
  <c r="CQ29" i="94" s="1"/>
  <c r="CJ28" i="94"/>
  <c r="CP28" i="94"/>
  <c r="CQ28" i="94" s="1"/>
  <c r="CW28" i="94"/>
  <c r="CN70" i="94"/>
  <c r="CO70" i="94" s="1"/>
  <c r="CV70" i="94"/>
  <c r="CH70" i="94"/>
  <c r="CK70" i="94" s="1"/>
  <c r="CR70" i="94"/>
  <c r="CS70" i="94" s="1"/>
  <c r="CH88" i="94"/>
  <c r="CK88" i="94" s="1"/>
  <c r="CN88" i="94"/>
  <c r="CO88" i="94" s="1"/>
  <c r="CV88" i="94"/>
  <c r="CR88" i="94"/>
  <c r="CS88" i="94" s="1"/>
  <c r="CH129" i="94"/>
  <c r="CK129" i="94" s="1"/>
  <c r="CV129" i="94"/>
  <c r="CR129" i="94"/>
  <c r="CS129" i="94" s="1"/>
  <c r="CN129" i="94"/>
  <c r="CO129" i="94" s="1"/>
  <c r="CP135" i="94"/>
  <c r="CQ135" i="94" s="1"/>
  <c r="CJ135" i="94"/>
  <c r="CW135" i="94"/>
  <c r="CV17" i="94"/>
  <c r="CR17" i="94"/>
  <c r="CS17" i="94" s="1"/>
  <c r="CH17" i="94"/>
  <c r="CK17" i="94" s="1"/>
  <c r="CN17" i="94"/>
  <c r="CO17" i="94" s="1"/>
  <c r="BI21" i="94"/>
  <c r="BJ21" i="94" s="1"/>
  <c r="BK21" i="94" s="1"/>
  <c r="BL21" i="94" s="1"/>
  <c r="BZ21" i="94"/>
  <c r="CA21" i="94" s="1"/>
  <c r="CB21" i="94" s="1"/>
  <c r="BZ44" i="94"/>
  <c r="CA44" i="94" s="1"/>
  <c r="CB44" i="94" s="1"/>
  <c r="BI44" i="94"/>
  <c r="BJ44" i="94" s="1"/>
  <c r="BK44" i="94" s="1"/>
  <c r="BL44" i="94" s="1"/>
  <c r="BI31" i="94"/>
  <c r="BJ31" i="94" s="1"/>
  <c r="BK31" i="94" s="1"/>
  <c r="BL31" i="94" s="1"/>
  <c r="BZ31" i="94"/>
  <c r="CA31" i="94" s="1"/>
  <c r="CB31" i="94" s="1"/>
  <c r="BZ39" i="94"/>
  <c r="CA39" i="94" s="1"/>
  <c r="CB39" i="94" s="1"/>
  <c r="BI39" i="94"/>
  <c r="BJ39" i="94" s="1"/>
  <c r="BK39" i="94" s="1"/>
  <c r="BL39" i="94" s="1"/>
  <c r="BZ72" i="94"/>
  <c r="CA72" i="94" s="1"/>
  <c r="CB72" i="94" s="1"/>
  <c r="BI72" i="94"/>
  <c r="BJ72" i="94" s="1"/>
  <c r="BK72" i="94" s="1"/>
  <c r="BL72" i="94" s="1"/>
  <c r="BZ68" i="94"/>
  <c r="CA68" i="94" s="1"/>
  <c r="CB68" i="94" s="1"/>
  <c r="BI68" i="94"/>
  <c r="BJ68" i="94" s="1"/>
  <c r="BK68" i="94" s="1"/>
  <c r="BL68" i="94" s="1"/>
  <c r="BI76" i="94"/>
  <c r="BJ76" i="94" s="1"/>
  <c r="BK76" i="94" s="1"/>
  <c r="BL76" i="94" s="1"/>
  <c r="BZ76" i="94"/>
  <c r="CA76" i="94" s="1"/>
  <c r="CB76" i="94" s="1"/>
  <c r="BI86" i="94"/>
  <c r="BJ86" i="94" s="1"/>
  <c r="BK86" i="94" s="1"/>
  <c r="BL86" i="94" s="1"/>
  <c r="BZ86" i="94"/>
  <c r="CA86" i="94" s="1"/>
  <c r="CB86" i="94" s="1"/>
  <c r="BZ98" i="94"/>
  <c r="CA98" i="94" s="1"/>
  <c r="CB98" i="94" s="1"/>
  <c r="BI98" i="94"/>
  <c r="BJ98" i="94" s="1"/>
  <c r="BK98" i="94" s="1"/>
  <c r="BL98" i="94" s="1"/>
  <c r="BI107" i="94"/>
  <c r="BJ107" i="94" s="1"/>
  <c r="BK107" i="94" s="1"/>
  <c r="BL107" i="94" s="1"/>
  <c r="BZ107" i="94"/>
  <c r="CA107" i="94" s="1"/>
  <c r="CB107" i="94" s="1"/>
  <c r="BI120" i="94"/>
  <c r="BJ120" i="94" s="1"/>
  <c r="BK120" i="94" s="1"/>
  <c r="BL120" i="94" s="1"/>
  <c r="BZ120" i="94"/>
  <c r="CA120" i="94" s="1"/>
  <c r="CB120" i="94" s="1"/>
  <c r="CN125" i="94"/>
  <c r="CO125" i="94" s="1"/>
  <c r="CH125" i="94"/>
  <c r="CK125" i="94" s="1"/>
  <c r="CR125" i="94"/>
  <c r="CS125" i="94" s="1"/>
  <c r="CV125" i="94"/>
  <c r="CP143" i="94"/>
  <c r="CQ143" i="94" s="1"/>
  <c r="CW143" i="94"/>
  <c r="CJ143" i="94"/>
  <c r="CP89" i="94"/>
  <c r="CQ89" i="94" s="1"/>
  <c r="CW89" i="94"/>
  <c r="CJ89" i="94"/>
  <c r="CW32" i="94"/>
  <c r="CP32" i="94"/>
  <c r="CQ32" i="94" s="1"/>
  <c r="CJ32" i="94"/>
  <c r="CW136" i="94"/>
  <c r="CJ136" i="94"/>
  <c r="CP136" i="94"/>
  <c r="CQ136" i="94" s="1"/>
  <c r="CJ42" i="94"/>
  <c r="CW42" i="94"/>
  <c r="CP42" i="94"/>
  <c r="CQ42" i="94" s="1"/>
  <c r="CI18" i="94"/>
  <c r="CG18" i="94"/>
  <c r="CJ70" i="94"/>
  <c r="CP70" i="94"/>
  <c r="CQ70" i="94" s="1"/>
  <c r="CW70" i="94"/>
  <c r="CW88" i="94"/>
  <c r="CP88" i="94"/>
  <c r="CQ88" i="94" s="1"/>
  <c r="CJ88" i="94"/>
  <c r="CP129" i="94"/>
  <c r="CQ129" i="94" s="1"/>
  <c r="CJ129" i="94"/>
  <c r="CW129" i="94"/>
  <c r="CP130" i="94"/>
  <c r="CQ130" i="94" s="1"/>
  <c r="CW130" i="94"/>
  <c r="CJ130" i="94"/>
  <c r="CH142" i="94"/>
  <c r="CK142" i="94" s="1"/>
  <c r="CN142" i="94"/>
  <c r="CO142" i="94" s="1"/>
  <c r="CV142" i="94"/>
  <c r="CR142" i="94"/>
  <c r="CS142" i="94" s="1"/>
  <c r="CV30" i="94"/>
  <c r="CR30" i="94"/>
  <c r="CS30" i="94" s="1"/>
  <c r="CN30" i="94"/>
  <c r="CO30" i="94" s="1"/>
  <c r="CH30" i="94"/>
  <c r="CK30" i="94" s="1"/>
  <c r="CV135" i="94"/>
  <c r="CN135" i="94"/>
  <c r="CO135" i="94" s="1"/>
  <c r="CH135" i="94"/>
  <c r="CK135" i="94" s="1"/>
  <c r="CR135" i="94"/>
  <c r="CS135" i="94" s="1"/>
  <c r="CJ17" i="94"/>
  <c r="CP17" i="94"/>
  <c r="CQ17" i="94" s="1"/>
  <c r="CW17" i="94"/>
  <c r="BZ17" i="94"/>
  <c r="CA17" i="94" s="1"/>
  <c r="CB17" i="94" s="1"/>
  <c r="BI17" i="94"/>
  <c r="BJ17" i="94" s="1"/>
  <c r="BK17" i="94" s="1"/>
  <c r="BL17" i="94" s="1"/>
  <c r="BZ18" i="94"/>
  <c r="CA18" i="94" s="1"/>
  <c r="CB18" i="94" s="1"/>
  <c r="BI18" i="94"/>
  <c r="BJ18" i="94" s="1"/>
  <c r="BK18" i="94" s="1"/>
  <c r="BL18" i="94" s="1"/>
  <c r="BZ35" i="94"/>
  <c r="CA35" i="94" s="1"/>
  <c r="CB35" i="94" s="1"/>
  <c r="BI35" i="94"/>
  <c r="BJ35" i="94" s="1"/>
  <c r="BK35" i="94" s="1"/>
  <c r="BL35" i="94" s="1"/>
  <c r="BZ69" i="94"/>
  <c r="CA69" i="94" s="1"/>
  <c r="CB69" i="94" s="1"/>
  <c r="BI69" i="94"/>
  <c r="BJ69" i="94" s="1"/>
  <c r="BK69" i="94" s="1"/>
  <c r="BL69" i="94" s="1"/>
  <c r="BI55" i="94"/>
  <c r="BJ55" i="94" s="1"/>
  <c r="BK55" i="94" s="1"/>
  <c r="BL55" i="94" s="1"/>
  <c r="BZ55" i="94"/>
  <c r="CA55" i="94" s="1"/>
  <c r="CB55" i="94" s="1"/>
  <c r="BZ66" i="94"/>
  <c r="CA66" i="94" s="1"/>
  <c r="CB66" i="94" s="1"/>
  <c r="BI66" i="94"/>
  <c r="BJ66" i="94" s="1"/>
  <c r="BK66" i="94" s="1"/>
  <c r="BL66" i="94" s="1"/>
  <c r="BZ91" i="94"/>
  <c r="CA91" i="94" s="1"/>
  <c r="CB91" i="94" s="1"/>
  <c r="BI91" i="94"/>
  <c r="BJ91" i="94" s="1"/>
  <c r="BK91" i="94" s="1"/>
  <c r="BL91" i="94" s="1"/>
  <c r="BI95" i="94"/>
  <c r="BJ95" i="94" s="1"/>
  <c r="BK95" i="94" s="1"/>
  <c r="BL95" i="94" s="1"/>
  <c r="BZ95" i="94"/>
  <c r="CA95" i="94" s="1"/>
  <c r="CB95" i="94" s="1"/>
  <c r="BI134" i="94"/>
  <c r="BJ134" i="94" s="1"/>
  <c r="BK134" i="94" s="1"/>
  <c r="BL134" i="94" s="1"/>
  <c r="BZ134" i="94"/>
  <c r="CA134" i="94" s="1"/>
  <c r="CB134" i="94" s="1"/>
  <c r="BI114" i="94"/>
  <c r="BJ114" i="94" s="1"/>
  <c r="BK114" i="94" s="1"/>
  <c r="BL114" i="94" s="1"/>
  <c r="BZ114" i="94"/>
  <c r="CA114" i="94" s="1"/>
  <c r="CB114" i="94" s="1"/>
  <c r="BZ126" i="94"/>
  <c r="CA126" i="94" s="1"/>
  <c r="CB126" i="94" s="1"/>
  <c r="BI126" i="94"/>
  <c r="BJ126" i="94" s="1"/>
  <c r="BK126" i="94" s="1"/>
  <c r="BL126" i="94" s="1"/>
  <c r="CR81" i="94"/>
  <c r="CS81" i="94" s="1"/>
  <c r="CN81" i="94"/>
  <c r="CO81" i="94" s="1"/>
  <c r="CV81" i="94"/>
  <c r="CH81" i="94"/>
  <c r="CK81" i="94" s="1"/>
  <c r="CN80" i="94"/>
  <c r="CO80" i="94" s="1"/>
  <c r="CV80" i="94"/>
  <c r="CH80" i="94"/>
  <c r="CK80" i="94" s="1"/>
  <c r="CR80" i="94"/>
  <c r="CS80" i="94" s="1"/>
  <c r="CN86" i="94"/>
  <c r="CO86" i="94" s="1"/>
  <c r="CH86" i="94"/>
  <c r="CK86" i="94" s="1"/>
  <c r="CR86" i="94"/>
  <c r="CS86" i="94" s="1"/>
  <c r="CV86" i="94"/>
  <c r="CW66" i="94"/>
  <c r="CJ66" i="94"/>
  <c r="CP66" i="94"/>
  <c r="CQ66" i="94" s="1"/>
  <c r="CV42" i="94"/>
  <c r="CR42" i="94"/>
  <c r="CS42" i="94" s="1"/>
  <c r="CN42" i="94"/>
  <c r="CO42" i="94" s="1"/>
  <c r="CH42" i="94"/>
  <c r="CK42" i="94" s="1"/>
  <c r="CW92" i="94"/>
  <c r="CJ92" i="94"/>
  <c r="CP92" i="94"/>
  <c r="CQ92" i="94" s="1"/>
  <c r="CH26" i="94"/>
  <c r="CK26" i="94" s="1"/>
  <c r="CR26" i="94"/>
  <c r="CS26" i="94" s="1"/>
  <c r="CV26" i="94"/>
  <c r="CN26" i="94"/>
  <c r="CO26" i="94" s="1"/>
  <c r="CR133" i="94"/>
  <c r="CS133" i="94" s="1"/>
  <c r="CN133" i="94"/>
  <c r="CO133" i="94" s="1"/>
  <c r="CH133" i="94"/>
  <c r="CK133" i="94" s="1"/>
  <c r="CV133" i="94"/>
  <c r="CH130" i="94"/>
  <c r="CK130" i="94" s="1"/>
  <c r="CN130" i="94"/>
  <c r="CO130" i="94" s="1"/>
  <c r="CV130" i="94"/>
  <c r="CR130" i="94"/>
  <c r="CS130" i="94" s="1"/>
  <c r="CP142" i="94"/>
  <c r="CQ142" i="94" s="1"/>
  <c r="CW142" i="94"/>
  <c r="CJ142" i="94"/>
  <c r="CN77" i="94"/>
  <c r="CO77" i="94" s="1"/>
  <c r="CV77" i="94"/>
  <c r="CH77" i="94"/>
  <c r="CK77" i="94" s="1"/>
  <c r="CR77" i="94"/>
  <c r="CS77" i="94" s="1"/>
  <c r="KO43" i="94"/>
  <c r="LV23" i="94"/>
  <c r="CJ30" i="94"/>
  <c r="CW30" i="94"/>
  <c r="CP30" i="94"/>
  <c r="CQ30" i="94" s="1"/>
  <c r="CH19" i="94"/>
  <c r="CK19" i="94" s="1"/>
  <c r="CN19" i="94"/>
  <c r="CO19" i="94" s="1"/>
  <c r="CV19" i="94"/>
  <c r="CR19" i="94"/>
  <c r="CS19" i="94" s="1"/>
  <c r="BZ22" i="94"/>
  <c r="CA22" i="94" s="1"/>
  <c r="CB22" i="94" s="1"/>
  <c r="BI22" i="94"/>
  <c r="BJ22" i="94" s="1"/>
  <c r="BK22" i="94" s="1"/>
  <c r="BL22" i="94" s="1"/>
  <c r="BZ37" i="94"/>
  <c r="CA37" i="94" s="1"/>
  <c r="CB37" i="94" s="1"/>
  <c r="BI37" i="94"/>
  <c r="BJ37" i="94" s="1"/>
  <c r="BK37" i="94" s="1"/>
  <c r="BL37" i="94" s="1"/>
  <c r="BI63" i="94"/>
  <c r="BJ63" i="94" s="1"/>
  <c r="BK63" i="94" s="1"/>
  <c r="BL63" i="94" s="1"/>
  <c r="BZ63" i="94"/>
  <c r="CA63" i="94" s="1"/>
  <c r="CB63" i="94" s="1"/>
  <c r="BI60" i="94"/>
  <c r="BJ60" i="94" s="1"/>
  <c r="BK60" i="94" s="1"/>
  <c r="BL60" i="94" s="1"/>
  <c r="BZ60" i="94"/>
  <c r="CA60" i="94" s="1"/>
  <c r="CB60" i="94" s="1"/>
  <c r="BZ79" i="94"/>
  <c r="CA79" i="94" s="1"/>
  <c r="CB79" i="94" s="1"/>
  <c r="BI79" i="94"/>
  <c r="BJ79" i="94" s="1"/>
  <c r="BK79" i="94" s="1"/>
  <c r="BL79" i="94" s="1"/>
  <c r="BI103" i="94"/>
  <c r="BJ103" i="94" s="1"/>
  <c r="BK103" i="94" s="1"/>
  <c r="BL103" i="94" s="1"/>
  <c r="BZ103" i="94"/>
  <c r="CA103" i="94" s="1"/>
  <c r="CB103" i="94" s="1"/>
  <c r="BI99" i="94"/>
  <c r="BJ99" i="94" s="1"/>
  <c r="BK99" i="94" s="1"/>
  <c r="BL99" i="94" s="1"/>
  <c r="BZ99" i="94"/>
  <c r="CA99" i="94" s="1"/>
  <c r="CB99" i="94" s="1"/>
  <c r="BI108" i="94"/>
  <c r="BJ108" i="94" s="1"/>
  <c r="BK108" i="94" s="1"/>
  <c r="BL108" i="94" s="1"/>
  <c r="BZ108" i="94"/>
  <c r="CA108" i="94" s="1"/>
  <c r="CB108" i="94" s="1"/>
  <c r="BZ124" i="94"/>
  <c r="CA124" i="94" s="1"/>
  <c r="CB124" i="94" s="1"/>
  <c r="BI124" i="94"/>
  <c r="BJ124" i="94" s="1"/>
  <c r="BK124" i="94" s="1"/>
  <c r="BL124" i="94" s="1"/>
  <c r="BI118" i="94"/>
  <c r="BJ118" i="94" s="1"/>
  <c r="BK118" i="94" s="1"/>
  <c r="BL118" i="94" s="1"/>
  <c r="BZ118" i="94"/>
  <c r="CA118" i="94" s="1"/>
  <c r="CB118" i="94" s="1"/>
  <c r="CP81" i="94"/>
  <c r="CQ81" i="94" s="1"/>
  <c r="CW81" i="94"/>
  <c r="CJ81" i="94"/>
  <c r="CR138" i="94"/>
  <c r="CS138" i="94" s="1"/>
  <c r="CN138" i="94"/>
  <c r="CO138" i="94" s="1"/>
  <c r="CH138" i="94"/>
  <c r="CK138" i="94" s="1"/>
  <c r="CV138" i="94"/>
  <c r="CJ80" i="94"/>
  <c r="CP80" i="94"/>
  <c r="CQ80" i="94" s="1"/>
  <c r="CW80" i="94"/>
  <c r="CP86" i="94"/>
  <c r="CQ86" i="94" s="1"/>
  <c r="CW86" i="94"/>
  <c r="CJ86" i="94"/>
  <c r="CV66" i="94"/>
  <c r="CH66" i="94"/>
  <c r="CK66" i="94" s="1"/>
  <c r="CR66" i="94"/>
  <c r="CS66" i="94" s="1"/>
  <c r="CN66" i="94"/>
  <c r="CO66" i="94" s="1"/>
  <c r="CH68" i="94"/>
  <c r="CK68" i="94" s="1"/>
  <c r="CR68" i="94"/>
  <c r="CS68" i="94" s="1"/>
  <c r="CV68" i="94"/>
  <c r="CN68" i="94"/>
  <c r="CO68" i="94" s="1"/>
  <c r="CN139" i="94"/>
  <c r="CO139" i="94" s="1"/>
  <c r="CV139" i="94"/>
  <c r="CH139" i="94"/>
  <c r="CK139" i="94" s="1"/>
  <c r="CR139" i="94"/>
  <c r="CS139" i="94" s="1"/>
  <c r="CR71" i="94"/>
  <c r="CS71" i="94" s="1"/>
  <c r="CN71" i="94"/>
  <c r="CO71" i="94" s="1"/>
  <c r="CV71" i="94"/>
  <c r="CH71" i="94"/>
  <c r="CK71" i="94" s="1"/>
  <c r="CH22" i="94"/>
  <c r="CK22" i="94" s="1"/>
  <c r="CR22" i="94"/>
  <c r="CS22" i="94" s="1"/>
  <c r="CV22" i="94"/>
  <c r="CN22" i="94"/>
  <c r="CO22" i="94" s="1"/>
  <c r="CH92" i="94"/>
  <c r="CK92" i="94" s="1"/>
  <c r="CR92" i="94"/>
  <c r="CS92" i="94" s="1"/>
  <c r="CV92" i="94"/>
  <c r="CN92" i="94"/>
  <c r="CO92" i="94" s="1"/>
  <c r="CW26" i="94"/>
  <c r="CP26" i="94"/>
  <c r="CQ26" i="94" s="1"/>
  <c r="CJ26" i="94"/>
  <c r="CW133" i="94"/>
  <c r="CJ133" i="94"/>
  <c r="CP133" i="94"/>
  <c r="CQ133" i="94" s="1"/>
  <c r="CP117" i="94"/>
  <c r="CQ117" i="94" s="1"/>
  <c r="CW117" i="94"/>
  <c r="CJ117" i="94"/>
  <c r="CW41" i="94"/>
  <c r="CJ41" i="94"/>
  <c r="CP41" i="94"/>
  <c r="CQ41" i="94" s="1"/>
  <c r="CP77" i="94"/>
  <c r="CQ77" i="94" s="1"/>
  <c r="CW77" i="94"/>
  <c r="CJ77" i="94"/>
  <c r="CJ34" i="94"/>
  <c r="CP34" i="94"/>
  <c r="CQ34" i="94" s="1"/>
  <c r="CW34" i="94"/>
  <c r="BZ15" i="94"/>
  <c r="CA15" i="94" s="1"/>
  <c r="CB15" i="94" s="1"/>
  <c r="BI15" i="94"/>
  <c r="BJ15" i="94" s="1"/>
  <c r="BK15" i="94" s="1"/>
  <c r="BL15" i="94" s="1"/>
  <c r="BZ26" i="94"/>
  <c r="CA26" i="94" s="1"/>
  <c r="CB26" i="94" s="1"/>
  <c r="BI26" i="94"/>
  <c r="BJ26" i="94" s="1"/>
  <c r="BK26" i="94" s="1"/>
  <c r="BL26" i="94" s="1"/>
  <c r="BI46" i="94"/>
  <c r="BJ46" i="94" s="1"/>
  <c r="BK46" i="94" s="1"/>
  <c r="BL46" i="94" s="1"/>
  <c r="BZ46" i="94"/>
  <c r="CA46" i="94" s="1"/>
  <c r="CB46" i="94" s="1"/>
  <c r="BI58" i="94"/>
  <c r="BJ58" i="94" s="1"/>
  <c r="BK58" i="94" s="1"/>
  <c r="BL58" i="94" s="1"/>
  <c r="BZ58" i="94"/>
  <c r="CA58" i="94" s="1"/>
  <c r="CB58" i="94" s="1"/>
  <c r="BI45" i="94"/>
  <c r="BJ45" i="94" s="1"/>
  <c r="BK45" i="94" s="1"/>
  <c r="BL45" i="94" s="1"/>
  <c r="BZ45" i="94"/>
  <c r="CA45" i="94" s="1"/>
  <c r="CB45" i="94" s="1"/>
  <c r="BI62" i="94"/>
  <c r="BJ62" i="94" s="1"/>
  <c r="BK62" i="94" s="1"/>
  <c r="BL62" i="94" s="1"/>
  <c r="BZ62" i="94"/>
  <c r="CA62" i="94" s="1"/>
  <c r="CB62" i="94" s="1"/>
  <c r="BI85" i="94"/>
  <c r="BJ85" i="94" s="1"/>
  <c r="BK85" i="94" s="1"/>
  <c r="BL85" i="94" s="1"/>
  <c r="BZ85" i="94"/>
  <c r="CA85" i="94" s="1"/>
  <c r="CB85" i="94" s="1"/>
  <c r="BI102" i="94"/>
  <c r="BJ102" i="94" s="1"/>
  <c r="BK102" i="94" s="1"/>
  <c r="BL102" i="94" s="1"/>
  <c r="BZ102" i="94"/>
  <c r="CA102" i="94" s="1"/>
  <c r="CB102" i="94" s="1"/>
  <c r="BZ101" i="94"/>
  <c r="CA101" i="94" s="1"/>
  <c r="CB101" i="94" s="1"/>
  <c r="BI101" i="94"/>
  <c r="BJ101" i="94" s="1"/>
  <c r="BK101" i="94" s="1"/>
  <c r="BL101" i="94" s="1"/>
  <c r="BI135" i="94"/>
  <c r="BJ135" i="94" s="1"/>
  <c r="BK135" i="94" s="1"/>
  <c r="BL135" i="94" s="1"/>
  <c r="BZ135" i="94"/>
  <c r="CA135" i="94" s="1"/>
  <c r="CB135" i="94" s="1"/>
  <c r="BZ132" i="94"/>
  <c r="CA132" i="94" s="1"/>
  <c r="CB132" i="94" s="1"/>
  <c r="BI132" i="94"/>
  <c r="BJ132" i="94" s="1"/>
  <c r="BK132" i="94" s="1"/>
  <c r="BL132" i="94" s="1"/>
  <c r="CW116" i="94"/>
  <c r="CP116" i="94"/>
  <c r="CQ116" i="94" s="1"/>
  <c r="CJ116" i="94"/>
  <c r="CJ138" i="94"/>
  <c r="CP138" i="94"/>
  <c r="CQ138" i="94" s="1"/>
  <c r="CW138" i="94"/>
  <c r="CW68" i="94"/>
  <c r="CP68" i="94"/>
  <c r="CQ68" i="94" s="1"/>
  <c r="CJ68" i="94"/>
  <c r="CJ139" i="94"/>
  <c r="CP139" i="94"/>
  <c r="CQ139" i="94" s="1"/>
  <c r="CW139" i="94"/>
  <c r="CJ71" i="94"/>
  <c r="CW71" i="94"/>
  <c r="CP71" i="94"/>
  <c r="CQ71" i="94" s="1"/>
  <c r="CG134" i="94"/>
  <c r="CI134" i="94"/>
  <c r="CW22" i="94"/>
  <c r="CP22" i="94"/>
  <c r="CQ22" i="94" s="1"/>
  <c r="CJ22" i="94"/>
  <c r="CN117" i="94"/>
  <c r="CO117" i="94" s="1"/>
  <c r="CR117" i="94"/>
  <c r="CS117" i="94" s="1"/>
  <c r="CV117" i="94"/>
  <c r="CH117" i="94"/>
  <c r="CK117" i="94" s="1"/>
  <c r="CV41" i="94"/>
  <c r="CR41" i="94"/>
  <c r="CS41" i="94" s="1"/>
  <c r="CN41" i="94"/>
  <c r="CO41" i="94" s="1"/>
  <c r="CH41" i="94"/>
  <c r="CK41" i="94" s="1"/>
  <c r="CH94" i="94"/>
  <c r="CK94" i="94" s="1"/>
  <c r="CR94" i="94"/>
  <c r="CS94" i="94" s="1"/>
  <c r="CN94" i="94"/>
  <c r="CO94" i="94" s="1"/>
  <c r="CV94" i="94"/>
  <c r="BZ23" i="94"/>
  <c r="CA23" i="94" s="1"/>
  <c r="CB23" i="94" s="1"/>
  <c r="BI23" i="94"/>
  <c r="BJ23" i="94" s="1"/>
  <c r="BK23" i="94" s="1"/>
  <c r="BL23" i="94" s="1"/>
  <c r="BZ24" i="94"/>
  <c r="CA24" i="94" s="1"/>
  <c r="CB24" i="94" s="1"/>
  <c r="BI24" i="94"/>
  <c r="BJ24" i="94" s="1"/>
  <c r="BK24" i="94" s="1"/>
  <c r="BL24" i="94" s="1"/>
  <c r="BI47" i="94"/>
  <c r="BJ47" i="94" s="1"/>
  <c r="BK47" i="94" s="1"/>
  <c r="BL47" i="94" s="1"/>
  <c r="BZ47" i="94"/>
  <c r="CA47" i="94" s="1"/>
  <c r="CB47" i="94" s="1"/>
  <c r="BI51" i="94"/>
  <c r="BJ51" i="94" s="1"/>
  <c r="BK51" i="94" s="1"/>
  <c r="BL51" i="94" s="1"/>
  <c r="BZ51" i="94"/>
  <c r="CA51" i="94" s="1"/>
  <c r="CB51" i="94" s="1"/>
  <c r="BZ64" i="94"/>
  <c r="CA64" i="94" s="1"/>
  <c r="CB64" i="94" s="1"/>
  <c r="BI64" i="94"/>
  <c r="BJ64" i="94" s="1"/>
  <c r="BK64" i="94" s="1"/>
  <c r="BL64" i="94" s="1"/>
  <c r="BI83" i="94"/>
  <c r="BJ83" i="94" s="1"/>
  <c r="BK83" i="94" s="1"/>
  <c r="BL83" i="94" s="1"/>
  <c r="BZ83" i="94"/>
  <c r="CA83" i="94" s="1"/>
  <c r="CB83" i="94" s="1"/>
  <c r="BZ90" i="94"/>
  <c r="CA90" i="94" s="1"/>
  <c r="CB90" i="94" s="1"/>
  <c r="BI90" i="94"/>
  <c r="BJ90" i="94" s="1"/>
  <c r="BK90" i="94" s="1"/>
  <c r="BL90" i="94" s="1"/>
  <c r="BZ113" i="94"/>
  <c r="CA113" i="94" s="1"/>
  <c r="CB113" i="94" s="1"/>
  <c r="BI113" i="94"/>
  <c r="BJ113" i="94" s="1"/>
  <c r="BK113" i="94" s="1"/>
  <c r="BL113" i="94" s="1"/>
  <c r="BI105" i="94"/>
  <c r="BJ105" i="94" s="1"/>
  <c r="BK105" i="94" s="1"/>
  <c r="BL105" i="94" s="1"/>
  <c r="BZ105" i="94"/>
  <c r="CA105" i="94" s="1"/>
  <c r="CB105" i="94" s="1"/>
  <c r="BZ121" i="94"/>
  <c r="CA121" i="94" s="1"/>
  <c r="CB121" i="94" s="1"/>
  <c r="BI121" i="94"/>
  <c r="BJ121" i="94" s="1"/>
  <c r="BK121" i="94" s="1"/>
  <c r="BL121" i="94" s="1"/>
  <c r="BZ131" i="94"/>
  <c r="CA131" i="94" s="1"/>
  <c r="CB131" i="94" s="1"/>
  <c r="BI131" i="94"/>
  <c r="BJ131" i="94" s="1"/>
  <c r="BK131" i="94" s="1"/>
  <c r="BL131" i="94" s="1"/>
  <c r="CR116" i="94"/>
  <c r="CS116" i="94" s="1"/>
  <c r="CV116" i="94"/>
  <c r="CH116" i="94"/>
  <c r="CK116" i="94" s="1"/>
  <c r="CN116" i="94"/>
  <c r="CO116" i="94" s="1"/>
  <c r="CW24" i="94"/>
  <c r="CP24" i="94"/>
  <c r="CQ24" i="94" s="1"/>
  <c r="CJ24" i="94"/>
  <c r="CV87" i="94"/>
  <c r="CN87" i="94"/>
  <c r="CO87" i="94" s="1"/>
  <c r="CR87" i="94"/>
  <c r="CS87" i="94" s="1"/>
  <c r="CH87" i="94"/>
  <c r="CK87" i="94" s="1"/>
  <c r="CW21" i="94"/>
  <c r="CJ21" i="94"/>
  <c r="CP21" i="94"/>
  <c r="CQ21" i="94" s="1"/>
  <c r="CP45" i="94"/>
  <c r="CQ45" i="94" s="1"/>
  <c r="CW45" i="94"/>
  <c r="CJ45" i="94"/>
  <c r="CN31" i="94"/>
  <c r="CO31" i="94" s="1"/>
  <c r="CH31" i="94"/>
  <c r="CK31" i="94" s="1"/>
  <c r="CV31" i="94"/>
  <c r="CR31" i="94"/>
  <c r="CS31" i="94" s="1"/>
  <c r="CP35" i="94"/>
  <c r="CQ35" i="94" s="1"/>
  <c r="CW35" i="94"/>
  <c r="CJ35" i="94"/>
  <c r="CW94" i="94"/>
  <c r="CP94" i="94"/>
  <c r="CQ94" i="94" s="1"/>
  <c r="CJ94" i="94"/>
  <c r="CV91" i="94"/>
  <c r="CR91" i="94"/>
  <c r="CS91" i="94" s="1"/>
  <c r="CN91" i="94"/>
  <c r="CO91" i="94" s="1"/>
  <c r="CH91" i="94"/>
  <c r="CK91" i="94" s="1"/>
  <c r="CH78" i="94"/>
  <c r="CK78" i="94" s="1"/>
  <c r="CR78" i="94"/>
  <c r="CS78" i="94" s="1"/>
  <c r="CV78" i="94"/>
  <c r="CN78" i="94"/>
  <c r="CO78" i="94" s="1"/>
  <c r="BI33" i="94"/>
  <c r="BJ33" i="94" s="1"/>
  <c r="BK33" i="94" s="1"/>
  <c r="BL33" i="94" s="1"/>
  <c r="BZ33" i="94"/>
  <c r="CA33" i="94" s="1"/>
  <c r="CB33" i="94" s="1"/>
  <c r="BZ40" i="94"/>
  <c r="CA40" i="94" s="1"/>
  <c r="CB40" i="94" s="1"/>
  <c r="BI40" i="94"/>
  <c r="BJ40" i="94" s="1"/>
  <c r="BK40" i="94" s="1"/>
  <c r="BL40" i="94" s="1"/>
  <c r="BI57" i="94"/>
  <c r="BJ57" i="94" s="1"/>
  <c r="BK57" i="94" s="1"/>
  <c r="BL57" i="94" s="1"/>
  <c r="BZ57" i="94"/>
  <c r="CA57" i="94" s="1"/>
  <c r="CB57" i="94" s="1"/>
  <c r="BI54" i="94"/>
  <c r="BJ54" i="94" s="1"/>
  <c r="BK54" i="94" s="1"/>
  <c r="BL54" i="94" s="1"/>
  <c r="BZ54" i="94"/>
  <c r="CA54" i="94" s="1"/>
  <c r="CB54" i="94" s="1"/>
  <c r="BZ71" i="94"/>
  <c r="CA71" i="94" s="1"/>
  <c r="CB71" i="94" s="1"/>
  <c r="BI71" i="94"/>
  <c r="BJ71" i="94" s="1"/>
  <c r="BK71" i="94" s="1"/>
  <c r="BL71" i="94" s="1"/>
  <c r="BZ81" i="94"/>
  <c r="CA81" i="94" s="1"/>
  <c r="CB81" i="94" s="1"/>
  <c r="BI81" i="94"/>
  <c r="BJ81" i="94" s="1"/>
  <c r="BK81" i="94" s="1"/>
  <c r="BL81" i="94" s="1"/>
  <c r="BI84" i="94"/>
  <c r="BJ84" i="94" s="1"/>
  <c r="BK84" i="94" s="1"/>
  <c r="BL84" i="94" s="1"/>
  <c r="BZ84" i="94"/>
  <c r="CA84" i="94" s="1"/>
  <c r="CB84" i="94" s="1"/>
  <c r="BZ94" i="94"/>
  <c r="CA94" i="94" s="1"/>
  <c r="CB94" i="94" s="1"/>
  <c r="BI94" i="94"/>
  <c r="BJ94" i="94" s="1"/>
  <c r="BK94" i="94" s="1"/>
  <c r="BL94" i="94" s="1"/>
  <c r="BI111" i="94"/>
  <c r="BJ111" i="94" s="1"/>
  <c r="BK111" i="94" s="1"/>
  <c r="BL111" i="94" s="1"/>
  <c r="BZ111" i="94"/>
  <c r="CA111" i="94" s="1"/>
  <c r="CB111" i="94" s="1"/>
  <c r="BZ119" i="94"/>
  <c r="CA119" i="94" s="1"/>
  <c r="CB119" i="94" s="1"/>
  <c r="BI119" i="94"/>
  <c r="BJ119" i="94" s="1"/>
  <c r="BK119" i="94" s="1"/>
  <c r="BL119" i="94" s="1"/>
  <c r="BZ139" i="94"/>
  <c r="CA139" i="94" s="1"/>
  <c r="CB139" i="94" s="1"/>
  <c r="BI139" i="94"/>
  <c r="BJ139" i="94" s="1"/>
  <c r="BK139" i="94" s="1"/>
  <c r="BL139" i="94" s="1"/>
  <c r="CV40" i="94"/>
  <c r="CN40" i="94"/>
  <c r="CO40" i="94" s="1"/>
  <c r="CH40" i="94"/>
  <c r="CK40" i="94" s="1"/>
  <c r="CR40" i="94"/>
  <c r="CS40" i="94" s="1"/>
  <c r="CP43" i="94"/>
  <c r="CQ43" i="94" s="1"/>
  <c r="CW43" i="94"/>
  <c r="CJ43" i="94"/>
  <c r="CH24" i="94"/>
  <c r="CK24" i="94" s="1"/>
  <c r="CR24" i="94"/>
  <c r="CS24" i="94" s="1"/>
  <c r="CN24" i="94"/>
  <c r="CO24" i="94" s="1"/>
  <c r="CV24" i="94"/>
  <c r="CV23" i="94"/>
  <c r="CR23" i="94"/>
  <c r="CS23" i="94" s="1"/>
  <c r="CN23" i="94"/>
  <c r="CO23" i="94" s="1"/>
  <c r="CH23" i="94"/>
  <c r="CK23" i="94" s="1"/>
  <c r="CW87" i="94"/>
  <c r="CJ87" i="94"/>
  <c r="CP87" i="94"/>
  <c r="CQ87" i="94" s="1"/>
  <c r="CV21" i="94"/>
  <c r="CR21" i="94"/>
  <c r="CS21" i="94" s="1"/>
  <c r="CN21" i="94"/>
  <c r="CO21" i="94" s="1"/>
  <c r="CH21" i="94"/>
  <c r="CK21" i="94" s="1"/>
  <c r="CH45" i="94"/>
  <c r="CK45" i="94" s="1"/>
  <c r="CR45" i="94"/>
  <c r="CS45" i="94" s="1"/>
  <c r="CN45" i="94"/>
  <c r="CO45" i="94" s="1"/>
  <c r="CV45" i="94"/>
  <c r="CR35" i="94"/>
  <c r="CS35" i="94" s="1"/>
  <c r="CH35" i="94"/>
  <c r="CK35" i="94" s="1"/>
  <c r="CV35" i="94"/>
  <c r="CN35" i="94"/>
  <c r="CO35" i="94" s="1"/>
  <c r="CW91" i="94"/>
  <c r="CJ91" i="94"/>
  <c r="CP91" i="94"/>
  <c r="CQ91" i="94" s="1"/>
  <c r="CW78" i="94"/>
  <c r="CP78" i="94"/>
  <c r="CQ78" i="94" s="1"/>
  <c r="CJ78" i="94"/>
  <c r="BI29" i="94"/>
  <c r="BJ29" i="94" s="1"/>
  <c r="BK29" i="94" s="1"/>
  <c r="BL29" i="94" s="1"/>
  <c r="BZ29" i="94"/>
  <c r="CA29" i="94" s="1"/>
  <c r="CB29" i="94" s="1"/>
  <c r="BZ41" i="94"/>
  <c r="CA41" i="94" s="1"/>
  <c r="CB41" i="94" s="1"/>
  <c r="BI41" i="94"/>
  <c r="BJ41" i="94" s="1"/>
  <c r="BK41" i="94" s="1"/>
  <c r="BL41" i="94" s="1"/>
  <c r="BZ43" i="94"/>
  <c r="CA43" i="94" s="1"/>
  <c r="CB43" i="94" s="1"/>
  <c r="BI43" i="94"/>
  <c r="BJ43" i="94" s="1"/>
  <c r="BK43" i="94" s="1"/>
  <c r="BL43" i="94" s="1"/>
  <c r="CW113" i="94"/>
  <c r="CJ113" i="94"/>
  <c r="CP113" i="94"/>
  <c r="CQ113" i="94" s="1"/>
  <c r="BZ67" i="94"/>
  <c r="CA67" i="94" s="1"/>
  <c r="CB67" i="94" s="1"/>
  <c r="BI67" i="94"/>
  <c r="BJ67" i="94" s="1"/>
  <c r="BK67" i="94" s="1"/>
  <c r="BL67" i="94" s="1"/>
  <c r="BZ77" i="94"/>
  <c r="CA77" i="94" s="1"/>
  <c r="CB77" i="94" s="1"/>
  <c r="BI77" i="94"/>
  <c r="BJ77" i="94" s="1"/>
  <c r="BK77" i="94" s="1"/>
  <c r="BL77" i="94" s="1"/>
  <c r="BI89" i="94"/>
  <c r="BJ89" i="94" s="1"/>
  <c r="BK89" i="94" s="1"/>
  <c r="BL89" i="94" s="1"/>
  <c r="BZ89" i="94"/>
  <c r="CA89" i="94" s="1"/>
  <c r="CB89" i="94" s="1"/>
  <c r="BI88" i="94"/>
  <c r="BJ88" i="94" s="1"/>
  <c r="BK88" i="94" s="1"/>
  <c r="BL88" i="94" s="1"/>
  <c r="BZ88" i="94"/>
  <c r="CA88" i="94" s="1"/>
  <c r="CB88" i="94" s="1"/>
  <c r="BI116" i="94"/>
  <c r="BJ116" i="94" s="1"/>
  <c r="BK116" i="94" s="1"/>
  <c r="BL116" i="94" s="1"/>
  <c r="BZ116" i="94"/>
  <c r="CA116" i="94" s="1"/>
  <c r="CB116" i="94" s="1"/>
  <c r="BI128" i="94"/>
  <c r="BJ128" i="94" s="1"/>
  <c r="BK128" i="94" s="1"/>
  <c r="BL128" i="94" s="1"/>
  <c r="BZ128" i="94"/>
  <c r="CA128" i="94" s="1"/>
  <c r="CB128" i="94" s="1"/>
  <c r="BZ127" i="94"/>
  <c r="CA127" i="94" s="1"/>
  <c r="CB127" i="94" s="1"/>
  <c r="BI127" i="94"/>
  <c r="BJ127" i="94" s="1"/>
  <c r="BK127" i="94" s="1"/>
  <c r="BL127" i="94" s="1"/>
  <c r="CP40" i="94"/>
  <c r="CQ40" i="94" s="1"/>
  <c r="CW40" i="94"/>
  <c r="CJ40" i="94"/>
  <c r="CR37" i="94"/>
  <c r="CS37" i="94" s="1"/>
  <c r="CH37" i="94"/>
  <c r="CK37" i="94" s="1"/>
  <c r="CN37" i="94"/>
  <c r="CO37" i="94" s="1"/>
  <c r="CV37" i="94"/>
  <c r="CV43" i="94"/>
  <c r="CN43" i="94"/>
  <c r="CO43" i="94" s="1"/>
  <c r="CR43" i="94"/>
  <c r="CS43" i="94" s="1"/>
  <c r="CH43" i="94"/>
  <c r="CK43" i="94" s="1"/>
  <c r="CR121" i="94"/>
  <c r="CS121" i="94" s="1"/>
  <c r="CV121" i="94"/>
  <c r="CH121" i="94"/>
  <c r="CK121" i="94" s="1"/>
  <c r="CN121" i="94"/>
  <c r="CO121" i="94" s="1"/>
  <c r="CJ23" i="94"/>
  <c r="CP23" i="94"/>
  <c r="CQ23" i="94" s="1"/>
  <c r="CW23" i="94"/>
  <c r="CN20" i="94"/>
  <c r="CO20" i="94" s="1"/>
  <c r="CV20" i="94"/>
  <c r="CH20" i="94"/>
  <c r="CK20" i="94" s="1"/>
  <c r="CR20" i="94"/>
  <c r="CS20" i="94" s="1"/>
  <c r="CJ31" i="94"/>
  <c r="CW31" i="94"/>
  <c r="CP31" i="94"/>
  <c r="CQ31" i="94" s="1"/>
  <c r="CP16" i="94"/>
  <c r="CQ16" i="94" s="1"/>
  <c r="CJ16" i="94"/>
  <c r="CW16" i="94"/>
  <c r="BI32" i="94"/>
  <c r="BJ32" i="94" s="1"/>
  <c r="BK32" i="94" s="1"/>
  <c r="BL32" i="94" s="1"/>
  <c r="BZ32" i="94"/>
  <c r="CA32" i="94" s="1"/>
  <c r="CB32" i="94" s="1"/>
  <c r="BZ27" i="94"/>
  <c r="CA27" i="94" s="1"/>
  <c r="CB27" i="94" s="1"/>
  <c r="BI27" i="94"/>
  <c r="BJ27" i="94" s="1"/>
  <c r="BK27" i="94" s="1"/>
  <c r="BL27" i="94" s="1"/>
  <c r="BI50" i="94"/>
  <c r="BJ50" i="94" s="1"/>
  <c r="BK50" i="94" s="1"/>
  <c r="BL50" i="94" s="1"/>
  <c r="BZ50" i="94"/>
  <c r="CA50" i="94" s="1"/>
  <c r="CB50" i="94" s="1"/>
  <c r="BI49" i="94"/>
  <c r="BJ49" i="94" s="1"/>
  <c r="BK49" i="94" s="1"/>
  <c r="BL49" i="94" s="1"/>
  <c r="BZ49" i="94"/>
  <c r="CA49" i="94" s="1"/>
  <c r="CB49" i="94" s="1"/>
  <c r="BI65" i="94"/>
  <c r="BJ65" i="94" s="1"/>
  <c r="BK65" i="94" s="1"/>
  <c r="BL65" i="94" s="1"/>
  <c r="BZ65" i="94"/>
  <c r="CA65" i="94" s="1"/>
  <c r="CB65" i="94" s="1"/>
  <c r="BI82" i="94"/>
  <c r="BJ82" i="94" s="1"/>
  <c r="BK82" i="94" s="1"/>
  <c r="BL82" i="94" s="1"/>
  <c r="BZ82" i="94"/>
  <c r="CA82" i="94" s="1"/>
  <c r="CB82" i="94" s="1"/>
  <c r="BI96" i="94"/>
  <c r="BJ96" i="94" s="1"/>
  <c r="BK96" i="94" s="1"/>
  <c r="BL96" i="94" s="1"/>
  <c r="BZ96" i="94"/>
  <c r="CA96" i="94" s="1"/>
  <c r="CB96" i="94" s="1"/>
  <c r="BI100" i="94"/>
  <c r="BJ100" i="94" s="1"/>
  <c r="BK100" i="94" s="1"/>
  <c r="BL100" i="94" s="1"/>
  <c r="BZ100" i="94"/>
  <c r="CA100" i="94" s="1"/>
  <c r="CB100" i="94" s="1"/>
  <c r="BI117" i="94"/>
  <c r="BJ117" i="94" s="1"/>
  <c r="BK117" i="94" s="1"/>
  <c r="BL117" i="94" s="1"/>
  <c r="BZ117" i="94"/>
  <c r="CA117" i="94" s="1"/>
  <c r="CB117" i="94" s="1"/>
  <c r="BI125" i="94"/>
  <c r="BJ125" i="94" s="1"/>
  <c r="BK125" i="94" s="1"/>
  <c r="BL125" i="94" s="1"/>
  <c r="BZ125" i="94"/>
  <c r="CA125" i="94" s="1"/>
  <c r="CB125" i="94" s="1"/>
  <c r="BZ136" i="94"/>
  <c r="CA136" i="94" s="1"/>
  <c r="CB136" i="94" s="1"/>
  <c r="BI136" i="94"/>
  <c r="BJ136" i="94" s="1"/>
  <c r="BK136" i="94" s="1"/>
  <c r="BL136" i="94" s="1"/>
  <c r="CP37" i="94"/>
  <c r="CQ37" i="94" s="1"/>
  <c r="CW37" i="94"/>
  <c r="CJ37" i="94"/>
  <c r="CP121" i="94"/>
  <c r="CQ121" i="94" s="1"/>
  <c r="CW121" i="94"/>
  <c r="CJ121" i="94"/>
  <c r="CJ20" i="94"/>
  <c r="CP20" i="94"/>
  <c r="CQ20" i="94" s="1"/>
  <c r="CW20" i="94"/>
  <c r="CI15" i="94"/>
  <c r="CG15" i="94"/>
  <c r="CH16" i="94"/>
  <c r="CK16" i="94" s="1"/>
  <c r="CR16" i="94"/>
  <c r="CS16" i="94" s="1"/>
  <c r="CN16" i="94"/>
  <c r="CO16" i="94" s="1"/>
  <c r="CV16" i="94"/>
  <c r="BI16" i="94"/>
  <c r="BJ16" i="94" s="1"/>
  <c r="BK16" i="94" s="1"/>
  <c r="BL16" i="94" s="1"/>
  <c r="BZ16" i="94"/>
  <c r="CA16" i="94" s="1"/>
  <c r="CB16" i="94" s="1"/>
  <c r="BI36" i="94"/>
  <c r="BJ36" i="94" s="1"/>
  <c r="BK36" i="94" s="1"/>
  <c r="BL36" i="94" s="1"/>
  <c r="BZ36" i="94"/>
  <c r="CA36" i="94" s="1"/>
  <c r="CB36" i="94" s="1"/>
  <c r="BI38" i="94"/>
  <c r="BJ38" i="94" s="1"/>
  <c r="BK38" i="94" s="1"/>
  <c r="BL38" i="94" s="1"/>
  <c r="BZ38" i="94"/>
  <c r="CA38" i="94" s="1"/>
  <c r="CB38" i="94" s="1"/>
  <c r="CP74" i="94"/>
  <c r="CQ74" i="94" s="1"/>
  <c r="CW74" i="94"/>
  <c r="CJ74" i="94"/>
  <c r="BI74" i="94"/>
  <c r="BJ74" i="94" s="1"/>
  <c r="BK74" i="94" s="1"/>
  <c r="BL74" i="94" s="1"/>
  <c r="BZ74" i="94"/>
  <c r="CA74" i="94" s="1"/>
  <c r="CB74" i="94" s="1"/>
  <c r="BZ80" i="94"/>
  <c r="CA80" i="94" s="1"/>
  <c r="CB80" i="94" s="1"/>
  <c r="BI80" i="94"/>
  <c r="BJ80" i="94" s="1"/>
  <c r="BK80" i="94" s="1"/>
  <c r="BL80" i="94" s="1"/>
  <c r="BI109" i="94"/>
  <c r="BJ109" i="94" s="1"/>
  <c r="BK109" i="94" s="1"/>
  <c r="BL109" i="94" s="1"/>
  <c r="BZ109" i="94"/>
  <c r="CA109" i="94" s="1"/>
  <c r="CB109" i="94" s="1"/>
  <c r="BI112" i="94"/>
  <c r="BJ112" i="94" s="1"/>
  <c r="BK112" i="94" s="1"/>
  <c r="BL112" i="94" s="1"/>
  <c r="BZ112" i="94"/>
  <c r="CA112" i="94" s="1"/>
  <c r="CB112" i="94" s="1"/>
  <c r="BZ133" i="94"/>
  <c r="CA133" i="94" s="1"/>
  <c r="CB133" i="94" s="1"/>
  <c r="BI133" i="94"/>
  <c r="BJ133" i="94" s="1"/>
  <c r="BK133" i="94" s="1"/>
  <c r="BL133" i="94" s="1"/>
  <c r="BZ143" i="94"/>
  <c r="CA143" i="94" s="1"/>
  <c r="CB143" i="94" s="1"/>
  <c r="BI143" i="94"/>
  <c r="BJ143" i="94" s="1"/>
  <c r="BK143" i="94" s="1"/>
  <c r="BL143" i="94" s="1"/>
  <c r="BZ137" i="94"/>
  <c r="CA137" i="94" s="1"/>
  <c r="CB137" i="94" s="1"/>
  <c r="BI137" i="94"/>
  <c r="BJ137" i="94" s="1"/>
  <c r="BK137" i="94" s="1"/>
  <c r="BL137" i="94" s="1"/>
  <c r="CR64" i="94"/>
  <c r="CS64" i="94" s="1"/>
  <c r="CN64" i="94"/>
  <c r="CO64" i="94" s="1"/>
  <c r="CV64" i="94"/>
  <c r="CH64" i="94"/>
  <c r="CK64" i="94" s="1"/>
  <c r="CW85" i="94"/>
  <c r="CJ85" i="94"/>
  <c r="CP85" i="94"/>
  <c r="CQ85" i="94" s="1"/>
  <c r="CV27" i="94"/>
  <c r="CH27" i="94"/>
  <c r="CK27" i="94" s="1"/>
  <c r="CR27" i="94"/>
  <c r="CS27" i="94" s="1"/>
  <c r="CN27" i="94"/>
  <c r="CO27" i="94" s="1"/>
  <c r="CV44" i="94"/>
  <c r="CN44" i="94"/>
  <c r="CO44" i="94" s="1"/>
  <c r="CR44" i="94"/>
  <c r="CS44" i="94" s="1"/>
  <c r="CH44" i="94"/>
  <c r="CK44" i="94" s="1"/>
  <c r="CW115" i="94"/>
  <c r="CJ115" i="94"/>
  <c r="CP115" i="94"/>
  <c r="CQ115" i="94" s="1"/>
  <c r="CN90" i="94"/>
  <c r="CO90" i="94" s="1"/>
  <c r="CR90" i="94"/>
  <c r="CS90" i="94" s="1"/>
  <c r="CV90" i="94"/>
  <c r="CH90" i="94"/>
  <c r="CK90" i="94" s="1"/>
  <c r="CG72" i="94"/>
  <c r="CI72" i="94"/>
  <c r="CP128" i="94"/>
  <c r="CQ128" i="94" s="1"/>
  <c r="CJ128" i="94"/>
  <c r="CW128" i="94"/>
  <c r="CW123" i="94"/>
  <c r="CJ123" i="94"/>
  <c r="CP123" i="94"/>
  <c r="CQ123" i="94" s="1"/>
  <c r="BI20" i="94"/>
  <c r="BJ20" i="94" s="1"/>
  <c r="BK20" i="94" s="1"/>
  <c r="BL20" i="94" s="1"/>
  <c r="BZ20" i="94"/>
  <c r="CA20" i="94" s="1"/>
  <c r="CB20" i="94" s="1"/>
  <c r="BI59" i="94"/>
  <c r="BJ59" i="94" s="1"/>
  <c r="BK59" i="94" s="1"/>
  <c r="BL59" i="94" s="1"/>
  <c r="BZ59" i="94"/>
  <c r="CA59" i="94" s="1"/>
  <c r="CB59" i="94" s="1"/>
  <c r="BI53" i="94"/>
  <c r="BJ53" i="94" s="1"/>
  <c r="BK53" i="94" s="1"/>
  <c r="BL53" i="94" s="1"/>
  <c r="BZ53" i="94"/>
  <c r="CA53" i="94" s="1"/>
  <c r="CB53" i="94" s="1"/>
  <c r="BI52" i="94"/>
  <c r="BJ52" i="94" s="1"/>
  <c r="BK52" i="94" s="1"/>
  <c r="BL52" i="94" s="1"/>
  <c r="BZ52" i="94"/>
  <c r="CA52" i="94" s="1"/>
  <c r="CB52" i="94" s="1"/>
  <c r="BZ70" i="94"/>
  <c r="CA70" i="94" s="1"/>
  <c r="CB70" i="94" s="1"/>
  <c r="BI70" i="94"/>
  <c r="BJ70" i="94" s="1"/>
  <c r="BK70" i="94" s="1"/>
  <c r="BL70" i="94" s="1"/>
  <c r="BZ78" i="94"/>
  <c r="CA78" i="94" s="1"/>
  <c r="CB78" i="94" s="1"/>
  <c r="BI78" i="94"/>
  <c r="BJ78" i="94" s="1"/>
  <c r="BK78" i="94" s="1"/>
  <c r="BL78" i="94" s="1"/>
  <c r="BI123" i="94"/>
  <c r="BJ123" i="94" s="1"/>
  <c r="BK123" i="94" s="1"/>
  <c r="BL123" i="94" s="1"/>
  <c r="BZ123" i="94"/>
  <c r="CA123" i="94" s="1"/>
  <c r="CB123" i="94" s="1"/>
  <c r="BI92" i="94"/>
  <c r="BJ92" i="94" s="1"/>
  <c r="BK92" i="94" s="1"/>
  <c r="BL92" i="94" s="1"/>
  <c r="BZ92" i="94"/>
  <c r="CA92" i="94" s="1"/>
  <c r="CB92" i="94" s="1"/>
  <c r="BZ104" i="94"/>
  <c r="CA104" i="94" s="1"/>
  <c r="CB104" i="94" s="1"/>
  <c r="BI104" i="94"/>
  <c r="BJ104" i="94" s="1"/>
  <c r="BK104" i="94" s="1"/>
  <c r="BL104" i="94" s="1"/>
  <c r="BZ122" i="94"/>
  <c r="CA122" i="94" s="1"/>
  <c r="CB122" i="94" s="1"/>
  <c r="BI122" i="94"/>
  <c r="BJ122" i="94" s="1"/>
  <c r="BK122" i="94" s="1"/>
  <c r="BL122" i="94" s="1"/>
  <c r="BI141" i="94"/>
  <c r="BJ141" i="94" s="1"/>
  <c r="BK141" i="94" s="1"/>
  <c r="BL141" i="94" s="1"/>
  <c r="BZ141" i="94"/>
  <c r="CA141" i="94" s="1"/>
  <c r="CB141" i="94" s="1"/>
  <c r="CP64" i="94"/>
  <c r="CQ64" i="94" s="1"/>
  <c r="CW64" i="94"/>
  <c r="CJ64" i="94"/>
  <c r="CR85" i="94"/>
  <c r="CS85" i="94" s="1"/>
  <c r="CV85" i="94"/>
  <c r="CN85" i="94"/>
  <c r="CO85" i="94" s="1"/>
  <c r="CH85" i="94"/>
  <c r="CK85" i="94" s="1"/>
  <c r="CW38" i="94"/>
  <c r="CP38" i="94"/>
  <c r="CQ38" i="94" s="1"/>
  <c r="CJ38" i="94"/>
  <c r="CJ27" i="94"/>
  <c r="CP27" i="94"/>
  <c r="CQ27" i="94" s="1"/>
  <c r="CW27" i="94"/>
  <c r="W7" i="92"/>
  <c r="W105" i="92"/>
  <c r="CG133" i="92"/>
  <c r="CN133" i="92" s="1"/>
  <c r="CO133" i="92" s="1"/>
  <c r="CJ91" i="92"/>
  <c r="CV29" i="92"/>
  <c r="CI139" i="92"/>
  <c r="CP139" i="92" s="1"/>
  <c r="CQ139" i="92" s="1"/>
  <c r="CG122" i="92"/>
  <c r="CN122" i="92" s="1"/>
  <c r="CO122" i="92" s="1"/>
  <c r="CG21" i="92"/>
  <c r="CR21" i="92" s="1"/>
  <c r="CS21" i="92" s="1"/>
  <c r="CI42" i="92"/>
  <c r="CR42" i="92" s="1"/>
  <c r="CS42" i="92" s="1"/>
  <c r="CG40" i="92"/>
  <c r="CR40" i="92" s="1"/>
  <c r="CS40" i="92" s="1"/>
  <c r="CJ44" i="92"/>
  <c r="CP44" i="92"/>
  <c r="CQ44" i="92" s="1"/>
  <c r="CR38" i="92"/>
  <c r="CS38" i="92" s="1"/>
  <c r="CR65" i="92"/>
  <c r="CS65" i="92" s="1"/>
  <c r="CR43" i="92"/>
  <c r="CS43" i="92" s="1"/>
  <c r="CR128" i="92"/>
  <c r="CS128" i="92" s="1"/>
  <c r="CR44" i="92"/>
  <c r="CS44" i="92" s="1"/>
  <c r="CR23" i="92"/>
  <c r="CS23" i="92" s="1"/>
  <c r="CR41" i="92"/>
  <c r="CS41" i="92" s="1"/>
  <c r="CR36" i="92"/>
  <c r="CS36" i="92" s="1"/>
  <c r="CR45" i="92"/>
  <c r="CS45" i="92" s="1"/>
  <c r="CR26" i="92"/>
  <c r="CS26" i="92" s="1"/>
  <c r="CR113" i="92"/>
  <c r="CS113" i="92" s="1"/>
  <c r="CR82" i="92"/>
  <c r="CS82" i="92" s="1"/>
  <c r="CR22" i="92"/>
  <c r="CS22" i="92" s="1"/>
  <c r="CR18" i="92"/>
  <c r="CS18" i="92" s="1"/>
  <c r="CR27" i="92"/>
  <c r="CS27" i="92" s="1"/>
  <c r="CR120" i="92"/>
  <c r="CS120" i="92" s="1"/>
  <c r="CR83" i="92"/>
  <c r="CS83" i="92" s="1"/>
  <c r="CR135" i="92"/>
  <c r="CS135" i="92" s="1"/>
  <c r="CR72" i="92"/>
  <c r="CS72" i="92" s="1"/>
  <c r="CR34" i="92"/>
  <c r="CS34" i="92" s="1"/>
  <c r="CR30" i="92"/>
  <c r="CS30" i="92" s="1"/>
  <c r="CR126" i="92"/>
  <c r="CS126" i="92" s="1"/>
  <c r="CR33" i="92"/>
  <c r="CS33" i="92" s="1"/>
  <c r="CR29" i="92"/>
  <c r="CS29" i="92" s="1"/>
  <c r="CR81" i="92"/>
  <c r="CS81" i="92" s="1"/>
  <c r="CR37" i="92"/>
  <c r="CS37" i="92" s="1"/>
  <c r="CR32" i="92"/>
  <c r="CS32" i="92" s="1"/>
  <c r="CR28" i="92"/>
  <c r="CS28" i="92" s="1"/>
  <c r="CR31" i="92"/>
  <c r="CS31" i="92" s="1"/>
  <c r="CR141" i="92"/>
  <c r="CS141" i="92" s="1"/>
  <c r="CR134" i="92"/>
  <c r="CS134" i="92" s="1"/>
  <c r="CR80" i="92"/>
  <c r="CS80" i="92" s="1"/>
  <c r="CN29" i="92"/>
  <c r="CO29" i="92" s="1"/>
  <c r="CR84" i="92"/>
  <c r="CS84" i="92" s="1"/>
  <c r="CR118" i="92"/>
  <c r="CS118" i="92" s="1"/>
  <c r="CH24" i="92"/>
  <c r="CR35" i="92"/>
  <c r="CS35" i="92" s="1"/>
  <c r="CR19" i="92"/>
  <c r="CS19" i="92" s="1"/>
  <c r="CR25" i="92"/>
  <c r="CS25" i="92" s="1"/>
  <c r="CR20" i="92"/>
  <c r="CS20" i="92" s="1"/>
  <c r="CV73" i="92"/>
  <c r="CR73" i="92"/>
  <c r="CS73" i="92" s="1"/>
  <c r="CR121" i="92"/>
  <c r="CS121" i="92" s="1"/>
  <c r="CR67" i="92"/>
  <c r="CS67" i="92" s="1"/>
  <c r="CN79" i="92"/>
  <c r="CO79" i="92" s="1"/>
  <c r="CR79" i="92"/>
  <c r="CS79" i="92" s="1"/>
  <c r="CR127" i="92"/>
  <c r="CS127" i="92" s="1"/>
  <c r="CR124" i="92"/>
  <c r="CS124" i="92" s="1"/>
  <c r="CN68" i="92"/>
  <c r="CO68" i="92" s="1"/>
  <c r="CR68" i="92"/>
  <c r="CS68" i="92" s="1"/>
  <c r="CV86" i="92"/>
  <c r="CR86" i="92"/>
  <c r="CS86" i="92" s="1"/>
  <c r="CH140" i="92"/>
  <c r="CK140" i="92" s="1"/>
  <c r="CR140" i="92"/>
  <c r="CS140" i="92" s="1"/>
  <c r="CV93" i="92"/>
  <c r="CR93" i="92"/>
  <c r="CS93" i="92" s="1"/>
  <c r="CR70" i="92"/>
  <c r="CS70" i="92" s="1"/>
  <c r="CR143" i="92"/>
  <c r="CS143" i="92" s="1"/>
  <c r="CR115" i="92"/>
  <c r="CS115" i="92" s="1"/>
  <c r="CR89" i="92"/>
  <c r="CS89" i="92" s="1"/>
  <c r="CV130" i="92"/>
  <c r="CR130" i="92"/>
  <c r="CS130" i="92" s="1"/>
  <c r="CV64" i="92"/>
  <c r="CR64" i="92"/>
  <c r="CS64" i="92" s="1"/>
  <c r="CV39" i="92"/>
  <c r="CR39" i="92"/>
  <c r="CS39" i="92" s="1"/>
  <c r="CR88" i="92"/>
  <c r="CS88" i="92" s="1"/>
  <c r="CR87" i="92"/>
  <c r="CS87" i="92" s="1"/>
  <c r="CR142" i="92"/>
  <c r="CS142" i="92" s="1"/>
  <c r="CR74" i="92"/>
  <c r="CS74" i="92" s="1"/>
  <c r="CV75" i="92"/>
  <c r="CR75" i="92"/>
  <c r="CS75" i="92" s="1"/>
  <c r="CN136" i="92"/>
  <c r="CO136" i="92" s="1"/>
  <c r="CR136" i="92"/>
  <c r="CS136" i="92" s="1"/>
  <c r="CR94" i="92"/>
  <c r="CS94" i="92" s="1"/>
  <c r="CV123" i="92"/>
  <c r="CR123" i="92"/>
  <c r="CS123" i="92" s="1"/>
  <c r="CV132" i="92"/>
  <c r="CR132" i="92"/>
  <c r="CS132" i="92" s="1"/>
  <c r="CH114" i="92"/>
  <c r="CR114" i="92"/>
  <c r="CS114" i="92" s="1"/>
  <c r="CN85" i="92"/>
  <c r="CO85" i="92" s="1"/>
  <c r="CR85" i="92"/>
  <c r="CS85" i="92" s="1"/>
  <c r="CV71" i="92"/>
  <c r="CR71" i="92"/>
  <c r="CS71" i="92" s="1"/>
  <c r="CV129" i="92"/>
  <c r="CR129" i="92"/>
  <c r="CS129" i="92" s="1"/>
  <c r="CN24" i="92"/>
  <c r="CO24" i="92" s="1"/>
  <c r="CR24" i="92"/>
  <c r="CS24" i="92" s="1"/>
  <c r="CR90" i="92"/>
  <c r="CS90" i="92" s="1"/>
  <c r="CN138" i="92"/>
  <c r="CO138" i="92" s="1"/>
  <c r="CR138" i="92"/>
  <c r="CS138" i="92" s="1"/>
  <c r="CN91" i="92"/>
  <c r="CO91" i="92" s="1"/>
  <c r="CR91" i="92"/>
  <c r="CS91" i="92" s="1"/>
  <c r="CH116" i="92"/>
  <c r="CK116" i="92" s="1"/>
  <c r="CR116" i="92"/>
  <c r="CS116" i="92" s="1"/>
  <c r="CP86" i="92"/>
  <c r="CQ86" i="92" s="1"/>
  <c r="CN140" i="92"/>
  <c r="CO140" i="92" s="1"/>
  <c r="CN116" i="92"/>
  <c r="CO116" i="92" s="1"/>
  <c r="CW132" i="92"/>
  <c r="CP132" i="92"/>
  <c r="CQ132" i="92" s="1"/>
  <c r="CH129" i="92"/>
  <c r="CN129" i="92"/>
  <c r="CO129" i="92" s="1"/>
  <c r="CH85" i="92"/>
  <c r="CV85" i="92"/>
  <c r="CV114" i="92"/>
  <c r="CN114" i="92"/>
  <c r="CO114" i="92" s="1"/>
  <c r="CW140" i="92"/>
  <c r="CN93" i="92"/>
  <c r="CO93" i="92" s="1"/>
  <c r="CH93" i="92"/>
  <c r="CN123" i="92"/>
  <c r="CO123" i="92" s="1"/>
  <c r="CH123" i="92"/>
  <c r="CP24" i="92"/>
  <c r="CQ24" i="92" s="1"/>
  <c r="CJ24" i="92"/>
  <c r="CJ130" i="92"/>
  <c r="CW130" i="92"/>
  <c r="CJ68" i="92"/>
  <c r="CW68" i="92"/>
  <c r="CH68" i="92"/>
  <c r="CV68" i="92"/>
  <c r="CN64" i="92"/>
  <c r="CO64" i="92" s="1"/>
  <c r="CH64" i="92"/>
  <c r="CK64" i="92" s="1"/>
  <c r="CH44" i="92"/>
  <c r="CH130" i="92"/>
  <c r="CJ86" i="92"/>
  <c r="CP73" i="92"/>
  <c r="CQ73" i="92" s="1"/>
  <c r="CJ73" i="92"/>
  <c r="CJ29" i="92"/>
  <c r="CK29" i="92" s="1"/>
  <c r="CW29" i="92"/>
  <c r="CJ136" i="92"/>
  <c r="CW136" i="92"/>
  <c r="CN132" i="92"/>
  <c r="CO132" i="92" s="1"/>
  <c r="CH132" i="92"/>
  <c r="CK132" i="92" s="1"/>
  <c r="CW116" i="92"/>
  <c r="CP116" i="92"/>
  <c r="CQ116" i="92" s="1"/>
  <c r="CP93" i="92"/>
  <c r="CQ93" i="92" s="1"/>
  <c r="CP91" i="92"/>
  <c r="CQ91" i="92" s="1"/>
  <c r="CJ93" i="92"/>
  <c r="CP140" i="92"/>
  <c r="CQ140" i="92" s="1"/>
  <c r="CH136" i="92"/>
  <c r="CP79" i="92"/>
  <c r="CQ79" i="92" s="1"/>
  <c r="CJ79" i="92"/>
  <c r="CH138" i="92"/>
  <c r="CK138" i="92" s="1"/>
  <c r="CV138" i="92"/>
  <c r="CW85" i="92"/>
  <c r="CV44" i="92"/>
  <c r="CN44" i="92"/>
  <c r="CO44" i="92" s="1"/>
  <c r="CV136" i="92"/>
  <c r="CJ71" i="92"/>
  <c r="CN75" i="92"/>
  <c r="CO75" i="92" s="1"/>
  <c r="CJ39" i="92"/>
  <c r="CP39" i="92"/>
  <c r="CQ39" i="92" s="1"/>
  <c r="CW138" i="92"/>
  <c r="CP138" i="92"/>
  <c r="CQ138" i="92" s="1"/>
  <c r="CW114" i="92"/>
  <c r="CJ114" i="92"/>
  <c r="CP114" i="92"/>
  <c r="CQ114" i="92" s="1"/>
  <c r="CG92" i="92"/>
  <c r="CH86" i="92"/>
  <c r="CN86" i="92"/>
  <c r="CO86" i="92" s="1"/>
  <c r="CN73" i="92"/>
  <c r="CO73" i="92" s="1"/>
  <c r="CG131" i="92"/>
  <c r="CN131" i="92" s="1"/>
  <c r="CO131" i="92" s="1"/>
  <c r="CV140" i="92"/>
  <c r="CH73" i="92"/>
  <c r="CP129" i="92"/>
  <c r="CQ129" i="92" s="1"/>
  <c r="CH75" i="92"/>
  <c r="CH79" i="92"/>
  <c r="CV79" i="92"/>
  <c r="CI125" i="92"/>
  <c r="CP125" i="92" s="1"/>
  <c r="CQ125" i="92" s="1"/>
  <c r="CW123" i="92"/>
  <c r="CP123" i="92"/>
  <c r="CQ123" i="92" s="1"/>
  <c r="CJ123" i="92"/>
  <c r="CP40" i="92"/>
  <c r="CQ40" i="92" s="1"/>
  <c r="CJ129" i="92"/>
  <c r="CW129" i="92"/>
  <c r="CN39" i="92"/>
  <c r="CO39" i="92" s="1"/>
  <c r="CH39" i="92"/>
  <c r="CJ85" i="92"/>
  <c r="CI77" i="92"/>
  <c r="CW71" i="92"/>
  <c r="CJ33" i="92"/>
  <c r="CW33" i="92"/>
  <c r="CV91" i="92"/>
  <c r="CH91" i="92"/>
  <c r="CP75" i="92"/>
  <c r="CQ75" i="92" s="1"/>
  <c r="CJ75" i="92"/>
  <c r="CW64" i="92"/>
  <c r="CP64" i="92"/>
  <c r="CQ64" i="92" s="1"/>
  <c r="CN71" i="92"/>
  <c r="CO71" i="92" s="1"/>
  <c r="CH71" i="92"/>
  <c r="BZ18" i="92"/>
  <c r="CA18" i="92" s="1"/>
  <c r="CB18" i="92" s="1"/>
  <c r="BI18" i="92"/>
  <c r="BJ18" i="92" s="1"/>
  <c r="BK18" i="92" s="1"/>
  <c r="BL18" i="92" s="1"/>
  <c r="BZ22" i="92"/>
  <c r="CA22" i="92" s="1"/>
  <c r="CB22" i="92" s="1"/>
  <c r="BI22" i="92"/>
  <c r="BJ22" i="92" s="1"/>
  <c r="BK22" i="92" s="1"/>
  <c r="BL22" i="92" s="1"/>
  <c r="BZ41" i="92"/>
  <c r="CA41" i="92" s="1"/>
  <c r="CB41" i="92" s="1"/>
  <c r="BI41" i="92"/>
  <c r="BJ41" i="92" s="1"/>
  <c r="BK41" i="92" s="1"/>
  <c r="BL41" i="92" s="1"/>
  <c r="BI49" i="92"/>
  <c r="BJ49" i="92" s="1"/>
  <c r="BK49" i="92" s="1"/>
  <c r="BL49" i="92" s="1"/>
  <c r="BZ49" i="92"/>
  <c r="CA49" i="92" s="1"/>
  <c r="CB49" i="92" s="1"/>
  <c r="BI62" i="92"/>
  <c r="BJ62" i="92" s="1"/>
  <c r="BK62" i="92" s="1"/>
  <c r="BL62" i="92" s="1"/>
  <c r="BZ62" i="92"/>
  <c r="CA62" i="92" s="1"/>
  <c r="CB62" i="92" s="1"/>
  <c r="BZ94" i="92"/>
  <c r="CA94" i="92" s="1"/>
  <c r="CB94" i="92" s="1"/>
  <c r="BI94" i="92"/>
  <c r="BJ94" i="92" s="1"/>
  <c r="BK94" i="92" s="1"/>
  <c r="BL94" i="92" s="1"/>
  <c r="BI101" i="92"/>
  <c r="BJ101" i="92" s="1"/>
  <c r="BK101" i="92" s="1"/>
  <c r="BL101" i="92" s="1"/>
  <c r="BZ101" i="92"/>
  <c r="CA101" i="92" s="1"/>
  <c r="CB101" i="92" s="1"/>
  <c r="BI102" i="92"/>
  <c r="BJ102" i="92" s="1"/>
  <c r="BK102" i="92" s="1"/>
  <c r="BL102" i="92" s="1"/>
  <c r="BZ102" i="92"/>
  <c r="CA102" i="92" s="1"/>
  <c r="CB102" i="92" s="1"/>
  <c r="BZ92" i="92"/>
  <c r="CA92" i="92" s="1"/>
  <c r="CB92" i="92" s="1"/>
  <c r="BI92" i="92"/>
  <c r="BJ92" i="92" s="1"/>
  <c r="BK92" i="92" s="1"/>
  <c r="BL92" i="92" s="1"/>
  <c r="BI114" i="92"/>
  <c r="BJ114" i="92" s="1"/>
  <c r="BK114" i="92" s="1"/>
  <c r="BL114" i="92" s="1"/>
  <c r="BZ114" i="92"/>
  <c r="CA114" i="92" s="1"/>
  <c r="CB114" i="92" s="1"/>
  <c r="BZ138" i="92"/>
  <c r="CA138" i="92" s="1"/>
  <c r="CB138" i="92" s="1"/>
  <c r="BI138" i="92"/>
  <c r="BJ138" i="92" s="1"/>
  <c r="BK138" i="92" s="1"/>
  <c r="BL138" i="92" s="1"/>
  <c r="CJ27" i="92"/>
  <c r="CP27" i="92"/>
  <c r="CQ27" i="92" s="1"/>
  <c r="CW27" i="92"/>
  <c r="CN127" i="92"/>
  <c r="CO127" i="92" s="1"/>
  <c r="CV127" i="92"/>
  <c r="CH127" i="92"/>
  <c r="CN41" i="92"/>
  <c r="CO41" i="92" s="1"/>
  <c r="CV41" i="92"/>
  <c r="CH41" i="92"/>
  <c r="CN139" i="92"/>
  <c r="CO139" i="92" s="1"/>
  <c r="CV139" i="92"/>
  <c r="CH139" i="92"/>
  <c r="CV124" i="92"/>
  <c r="CN124" i="92"/>
  <c r="CO124" i="92" s="1"/>
  <c r="CH124" i="92"/>
  <c r="CP142" i="92"/>
  <c r="CQ142" i="92" s="1"/>
  <c r="CW142" i="92"/>
  <c r="CJ142" i="92"/>
  <c r="CP131" i="92"/>
  <c r="CQ131" i="92" s="1"/>
  <c r="CW131" i="92"/>
  <c r="CJ131" i="92"/>
  <c r="BZ17" i="92"/>
  <c r="CA17" i="92" s="1"/>
  <c r="CB17" i="92" s="1"/>
  <c r="BZ26" i="92"/>
  <c r="CA26" i="92" s="1"/>
  <c r="CB26" i="92" s="1"/>
  <c r="BI26" i="92"/>
  <c r="BJ26" i="92" s="1"/>
  <c r="BK26" i="92" s="1"/>
  <c r="BL26" i="92" s="1"/>
  <c r="BZ43" i="92"/>
  <c r="CA43" i="92" s="1"/>
  <c r="CB43" i="92" s="1"/>
  <c r="BI43" i="92"/>
  <c r="BJ43" i="92" s="1"/>
  <c r="BK43" i="92" s="1"/>
  <c r="BL43" i="92" s="1"/>
  <c r="BI52" i="92"/>
  <c r="BJ52" i="92" s="1"/>
  <c r="BK52" i="92" s="1"/>
  <c r="BL52" i="92" s="1"/>
  <c r="BZ52" i="92"/>
  <c r="CA52" i="92" s="1"/>
  <c r="CB52" i="92" s="1"/>
  <c r="BZ75" i="92"/>
  <c r="CA75" i="92" s="1"/>
  <c r="CB75" i="92" s="1"/>
  <c r="BI75" i="92"/>
  <c r="BJ75" i="92" s="1"/>
  <c r="BK75" i="92" s="1"/>
  <c r="BL75" i="92" s="1"/>
  <c r="BZ83" i="92"/>
  <c r="CA83" i="92" s="1"/>
  <c r="CB83" i="92" s="1"/>
  <c r="BI83" i="92"/>
  <c r="BJ83" i="92" s="1"/>
  <c r="BK83" i="92" s="1"/>
  <c r="BL83" i="92" s="1"/>
  <c r="BI78" i="92"/>
  <c r="BJ78" i="92" s="1"/>
  <c r="BK78" i="92" s="1"/>
  <c r="BL78" i="92" s="1"/>
  <c r="BZ78" i="92"/>
  <c r="CA78" i="92" s="1"/>
  <c r="CB78" i="92" s="1"/>
  <c r="BI134" i="92"/>
  <c r="BJ134" i="92" s="1"/>
  <c r="BK134" i="92" s="1"/>
  <c r="BL134" i="92" s="1"/>
  <c r="BZ134" i="92"/>
  <c r="CA134" i="92" s="1"/>
  <c r="CB134" i="92" s="1"/>
  <c r="BI98" i="92"/>
  <c r="BJ98" i="92" s="1"/>
  <c r="BK98" i="92" s="1"/>
  <c r="BL98" i="92" s="1"/>
  <c r="BZ98" i="92"/>
  <c r="CA98" i="92" s="1"/>
  <c r="CB98" i="92" s="1"/>
  <c r="BI121" i="92"/>
  <c r="BJ121" i="92" s="1"/>
  <c r="BK121" i="92" s="1"/>
  <c r="BL121" i="92" s="1"/>
  <c r="BZ121" i="92"/>
  <c r="CA121" i="92" s="1"/>
  <c r="CB121" i="92" s="1"/>
  <c r="BI130" i="92"/>
  <c r="BJ130" i="92" s="1"/>
  <c r="BK130" i="92" s="1"/>
  <c r="BL130" i="92" s="1"/>
  <c r="BZ130" i="92"/>
  <c r="CA130" i="92" s="1"/>
  <c r="CB130" i="92" s="1"/>
  <c r="CP127" i="92"/>
  <c r="CQ127" i="92" s="1"/>
  <c r="CJ127" i="92"/>
  <c r="CW127" i="92"/>
  <c r="CW133" i="92"/>
  <c r="CP133" i="92"/>
  <c r="CQ133" i="92" s="1"/>
  <c r="CJ133" i="92"/>
  <c r="CJ124" i="92"/>
  <c r="CP124" i="92"/>
  <c r="CQ124" i="92" s="1"/>
  <c r="CW124" i="92"/>
  <c r="CH25" i="92"/>
  <c r="CV25" i="92"/>
  <c r="CN25" i="92"/>
  <c r="CO25" i="92" s="1"/>
  <c r="CN36" i="92"/>
  <c r="CO36" i="92" s="1"/>
  <c r="CH36" i="92"/>
  <c r="CV36" i="92"/>
  <c r="CV82" i="92"/>
  <c r="CH82" i="92"/>
  <c r="CN82" i="92"/>
  <c r="CO82" i="92" s="1"/>
  <c r="CN125" i="92"/>
  <c r="CO125" i="92" s="1"/>
  <c r="CV125" i="92"/>
  <c r="CH125" i="92"/>
  <c r="BI19" i="92"/>
  <c r="BJ19" i="92" s="1"/>
  <c r="BK19" i="92" s="1"/>
  <c r="BL19" i="92" s="1"/>
  <c r="BZ19" i="92"/>
  <c r="CA19" i="92" s="1"/>
  <c r="CB19" i="92" s="1"/>
  <c r="BI23" i="92"/>
  <c r="BJ23" i="92" s="1"/>
  <c r="BK23" i="92" s="1"/>
  <c r="BL23" i="92" s="1"/>
  <c r="BZ23" i="92"/>
  <c r="CA23" i="92" s="1"/>
  <c r="CB23" i="92" s="1"/>
  <c r="BI48" i="92"/>
  <c r="BJ48" i="92" s="1"/>
  <c r="BK48" i="92" s="1"/>
  <c r="BL48" i="92" s="1"/>
  <c r="BZ48" i="92"/>
  <c r="CA48" i="92" s="1"/>
  <c r="CB48" i="92" s="1"/>
  <c r="BI56" i="92"/>
  <c r="BJ56" i="92" s="1"/>
  <c r="BK56" i="92" s="1"/>
  <c r="BL56" i="92" s="1"/>
  <c r="BZ56" i="92"/>
  <c r="CA56" i="92" s="1"/>
  <c r="CB56" i="92" s="1"/>
  <c r="BI73" i="92"/>
  <c r="BJ73" i="92" s="1"/>
  <c r="BK73" i="92" s="1"/>
  <c r="BL73" i="92" s="1"/>
  <c r="BZ73" i="92"/>
  <c r="CA73" i="92" s="1"/>
  <c r="CB73" i="92" s="1"/>
  <c r="BZ89" i="92"/>
  <c r="CA89" i="92" s="1"/>
  <c r="CB89" i="92" s="1"/>
  <c r="BI89" i="92"/>
  <c r="BJ89" i="92" s="1"/>
  <c r="BK89" i="92" s="1"/>
  <c r="BL89" i="92" s="1"/>
  <c r="BI87" i="92"/>
  <c r="BJ87" i="92" s="1"/>
  <c r="BK87" i="92" s="1"/>
  <c r="BL87" i="92" s="1"/>
  <c r="BZ87" i="92"/>
  <c r="CA87" i="92" s="1"/>
  <c r="CB87" i="92" s="1"/>
  <c r="BI109" i="92"/>
  <c r="BJ109" i="92" s="1"/>
  <c r="BK109" i="92" s="1"/>
  <c r="BL109" i="92" s="1"/>
  <c r="BZ109" i="92"/>
  <c r="CA109" i="92" s="1"/>
  <c r="CB109" i="92" s="1"/>
  <c r="BI108" i="92"/>
  <c r="BJ108" i="92" s="1"/>
  <c r="BK108" i="92" s="1"/>
  <c r="BL108" i="92" s="1"/>
  <c r="BZ108" i="92"/>
  <c r="CA108" i="92" s="1"/>
  <c r="CB108" i="92" s="1"/>
  <c r="BI119" i="92"/>
  <c r="BJ119" i="92" s="1"/>
  <c r="BK119" i="92" s="1"/>
  <c r="BL119" i="92" s="1"/>
  <c r="BZ119" i="92"/>
  <c r="CA119" i="92" s="1"/>
  <c r="CB119" i="92" s="1"/>
  <c r="BI142" i="92"/>
  <c r="BJ142" i="92" s="1"/>
  <c r="BK142" i="92" s="1"/>
  <c r="BL142" i="92" s="1"/>
  <c r="BZ142" i="92"/>
  <c r="CA142" i="92" s="1"/>
  <c r="CB142" i="92" s="1"/>
  <c r="CP128" i="92"/>
  <c r="CQ128" i="92" s="1"/>
  <c r="CJ128" i="92"/>
  <c r="CW128" i="92"/>
  <c r="CN33" i="92"/>
  <c r="CO33" i="92" s="1"/>
  <c r="CV33" i="92"/>
  <c r="CH33" i="92"/>
  <c r="CI69" i="92"/>
  <c r="CG69" i="92"/>
  <c r="CN143" i="92"/>
  <c r="CO143" i="92" s="1"/>
  <c r="CV143" i="92"/>
  <c r="CH143" i="92"/>
  <c r="CP25" i="92"/>
  <c r="CQ25" i="92" s="1"/>
  <c r="CW25" i="92"/>
  <c r="CJ25" i="92"/>
  <c r="CV19" i="92"/>
  <c r="CH19" i="92"/>
  <c r="CN19" i="92"/>
  <c r="CO19" i="92" s="1"/>
  <c r="CP36" i="92"/>
  <c r="CQ36" i="92" s="1"/>
  <c r="CJ36" i="92"/>
  <c r="CW36" i="92"/>
  <c r="CJ82" i="92"/>
  <c r="CP82" i="92"/>
  <c r="CQ82" i="92" s="1"/>
  <c r="CW82" i="92"/>
  <c r="BZ24" i="92"/>
  <c r="CA24" i="92" s="1"/>
  <c r="CB24" i="92" s="1"/>
  <c r="BI24" i="92"/>
  <c r="BJ24" i="92" s="1"/>
  <c r="BK24" i="92" s="1"/>
  <c r="BL24" i="92" s="1"/>
  <c r="BI27" i="92"/>
  <c r="BJ27" i="92" s="1"/>
  <c r="BK27" i="92" s="1"/>
  <c r="BL27" i="92" s="1"/>
  <c r="BZ27" i="92"/>
  <c r="CA27" i="92" s="1"/>
  <c r="CB27" i="92" s="1"/>
  <c r="BI50" i="92"/>
  <c r="BJ50" i="92" s="1"/>
  <c r="BK50" i="92" s="1"/>
  <c r="BL50" i="92" s="1"/>
  <c r="BZ50" i="92"/>
  <c r="CA50" i="92" s="1"/>
  <c r="CB50" i="92" s="1"/>
  <c r="BZ58" i="92"/>
  <c r="CA58" i="92" s="1"/>
  <c r="CB58" i="92" s="1"/>
  <c r="BI58" i="92"/>
  <c r="BJ58" i="92" s="1"/>
  <c r="BK58" i="92" s="1"/>
  <c r="BL58" i="92" s="1"/>
  <c r="BI64" i="92"/>
  <c r="BJ64" i="92" s="1"/>
  <c r="BK64" i="92" s="1"/>
  <c r="BL64" i="92" s="1"/>
  <c r="BZ64" i="92"/>
  <c r="CA64" i="92" s="1"/>
  <c r="CB64" i="92" s="1"/>
  <c r="BZ81" i="92"/>
  <c r="CA81" i="92" s="1"/>
  <c r="CB81" i="92" s="1"/>
  <c r="BI81" i="92"/>
  <c r="BJ81" i="92" s="1"/>
  <c r="BK81" i="92" s="1"/>
  <c r="BL81" i="92" s="1"/>
  <c r="BZ97" i="92"/>
  <c r="CA97" i="92" s="1"/>
  <c r="CB97" i="92" s="1"/>
  <c r="BI97" i="92"/>
  <c r="BJ97" i="92" s="1"/>
  <c r="BK97" i="92" s="1"/>
  <c r="BL97" i="92" s="1"/>
  <c r="BZ106" i="92"/>
  <c r="CA106" i="92" s="1"/>
  <c r="CB106" i="92" s="1"/>
  <c r="BI106" i="92"/>
  <c r="BJ106" i="92" s="1"/>
  <c r="BK106" i="92" s="1"/>
  <c r="BL106" i="92" s="1"/>
  <c r="BI126" i="92"/>
  <c r="BJ126" i="92" s="1"/>
  <c r="BK126" i="92" s="1"/>
  <c r="BL126" i="92" s="1"/>
  <c r="BZ126" i="92"/>
  <c r="CA126" i="92" s="1"/>
  <c r="CB126" i="92" s="1"/>
  <c r="BZ131" i="92"/>
  <c r="CA131" i="92" s="1"/>
  <c r="CB131" i="92" s="1"/>
  <c r="BI131" i="92"/>
  <c r="BJ131" i="92" s="1"/>
  <c r="BK131" i="92" s="1"/>
  <c r="BL131" i="92" s="1"/>
  <c r="BI128" i="92"/>
  <c r="BJ128" i="92" s="1"/>
  <c r="BK128" i="92" s="1"/>
  <c r="BL128" i="92" s="1"/>
  <c r="BZ128" i="92"/>
  <c r="CA128" i="92" s="1"/>
  <c r="CB128" i="92" s="1"/>
  <c r="CH128" i="92"/>
  <c r="CN128" i="92"/>
  <c r="CO128" i="92" s="1"/>
  <c r="CV128" i="92"/>
  <c r="CV87" i="92"/>
  <c r="CH87" i="92"/>
  <c r="CN87" i="92"/>
  <c r="CO87" i="92" s="1"/>
  <c r="CI76" i="92"/>
  <c r="CG76" i="92"/>
  <c r="CP143" i="92"/>
  <c r="CQ143" i="92" s="1"/>
  <c r="CW143" i="92"/>
  <c r="CJ143" i="92"/>
  <c r="CP34" i="92"/>
  <c r="CQ34" i="92" s="1"/>
  <c r="CW34" i="92"/>
  <c r="CJ34" i="92"/>
  <c r="CW122" i="92"/>
  <c r="CJ122" i="92"/>
  <c r="CP122" i="92"/>
  <c r="CQ122" i="92" s="1"/>
  <c r="CN37" i="92"/>
  <c r="CO37" i="92" s="1"/>
  <c r="CH37" i="92"/>
  <c r="CV37" i="92"/>
  <c r="CW19" i="92"/>
  <c r="CJ19" i="92"/>
  <c r="CP19" i="92"/>
  <c r="CQ19" i="92" s="1"/>
  <c r="BI29" i="92"/>
  <c r="BJ29" i="92" s="1"/>
  <c r="BK29" i="92" s="1"/>
  <c r="BL29" i="92" s="1"/>
  <c r="BZ29" i="92"/>
  <c r="CA29" i="92" s="1"/>
  <c r="CB29" i="92" s="1"/>
  <c r="BI25" i="92"/>
  <c r="BJ25" i="92" s="1"/>
  <c r="BK25" i="92" s="1"/>
  <c r="BL25" i="92" s="1"/>
  <c r="BZ25" i="92"/>
  <c r="CA25" i="92" s="1"/>
  <c r="CB25" i="92" s="1"/>
  <c r="BI53" i="92"/>
  <c r="BJ53" i="92" s="1"/>
  <c r="BK53" i="92" s="1"/>
  <c r="BL53" i="92" s="1"/>
  <c r="BZ53" i="92"/>
  <c r="CA53" i="92" s="1"/>
  <c r="CB53" i="92" s="1"/>
  <c r="BI65" i="92"/>
  <c r="BJ65" i="92" s="1"/>
  <c r="BK65" i="92" s="1"/>
  <c r="BL65" i="92" s="1"/>
  <c r="BZ65" i="92"/>
  <c r="CA65" i="92" s="1"/>
  <c r="CB65" i="92" s="1"/>
  <c r="BI71" i="92"/>
  <c r="BJ71" i="92" s="1"/>
  <c r="BK71" i="92" s="1"/>
  <c r="BL71" i="92" s="1"/>
  <c r="BZ71" i="92"/>
  <c r="CA71" i="92" s="1"/>
  <c r="CB71" i="92" s="1"/>
  <c r="BZ79" i="92"/>
  <c r="CA79" i="92" s="1"/>
  <c r="CB79" i="92" s="1"/>
  <c r="BI79" i="92"/>
  <c r="BJ79" i="92" s="1"/>
  <c r="BK79" i="92" s="1"/>
  <c r="BL79" i="92" s="1"/>
  <c r="BI88" i="92"/>
  <c r="BJ88" i="92" s="1"/>
  <c r="BK88" i="92" s="1"/>
  <c r="BL88" i="92" s="1"/>
  <c r="BZ88" i="92"/>
  <c r="CA88" i="92" s="1"/>
  <c r="CB88" i="92" s="1"/>
  <c r="BI107" i="92"/>
  <c r="BJ107" i="92" s="1"/>
  <c r="BK107" i="92" s="1"/>
  <c r="BL107" i="92" s="1"/>
  <c r="BZ107" i="92"/>
  <c r="CA107" i="92" s="1"/>
  <c r="CB107" i="92" s="1"/>
  <c r="BI125" i="92"/>
  <c r="BJ125" i="92" s="1"/>
  <c r="BK125" i="92" s="1"/>
  <c r="BL125" i="92" s="1"/>
  <c r="BZ125" i="92"/>
  <c r="CA125" i="92" s="1"/>
  <c r="CB125" i="92" s="1"/>
  <c r="BZ139" i="92"/>
  <c r="CA139" i="92" s="1"/>
  <c r="CB139" i="92" s="1"/>
  <c r="BI139" i="92"/>
  <c r="BJ139" i="92" s="1"/>
  <c r="BK139" i="92" s="1"/>
  <c r="BL139" i="92" s="1"/>
  <c r="BI135" i="92"/>
  <c r="BJ135" i="92" s="1"/>
  <c r="BK135" i="92" s="1"/>
  <c r="BL135" i="92" s="1"/>
  <c r="BZ135" i="92"/>
  <c r="CA135" i="92" s="1"/>
  <c r="CB135" i="92" s="1"/>
  <c r="CW87" i="92"/>
  <c r="CJ87" i="92"/>
  <c r="CP87" i="92"/>
  <c r="CQ87" i="92" s="1"/>
  <c r="CI66" i="92"/>
  <c r="CG66" i="92"/>
  <c r="CP65" i="92"/>
  <c r="CQ65" i="92" s="1"/>
  <c r="CW65" i="92"/>
  <c r="CJ65" i="92"/>
  <c r="CN83" i="92"/>
  <c r="CO83" i="92" s="1"/>
  <c r="CV83" i="92"/>
  <c r="CH83" i="92"/>
  <c r="CN34" i="92"/>
  <c r="CO34" i="92" s="1"/>
  <c r="CV34" i="92"/>
  <c r="CH34" i="92"/>
  <c r="CN18" i="92"/>
  <c r="CO18" i="92" s="1"/>
  <c r="CV18" i="92"/>
  <c r="CH18" i="92"/>
  <c r="CW38" i="92"/>
  <c r="CP38" i="92"/>
  <c r="CQ38" i="92" s="1"/>
  <c r="CJ38" i="92"/>
  <c r="CW37" i="92"/>
  <c r="CP37" i="92"/>
  <c r="CQ37" i="92" s="1"/>
  <c r="CJ37" i="92"/>
  <c r="CN84" i="92"/>
  <c r="CO84" i="92" s="1"/>
  <c r="CV84" i="92"/>
  <c r="CH84" i="92"/>
  <c r="CP72" i="92"/>
  <c r="CQ72" i="92" s="1"/>
  <c r="CW72" i="92"/>
  <c r="CJ72" i="92"/>
  <c r="CN45" i="92"/>
  <c r="CO45" i="92" s="1"/>
  <c r="CH45" i="92"/>
  <c r="CV45" i="92"/>
  <c r="BI34" i="92"/>
  <c r="BJ34" i="92" s="1"/>
  <c r="BK34" i="92" s="1"/>
  <c r="BL34" i="92" s="1"/>
  <c r="BZ34" i="92"/>
  <c r="CA34" i="92" s="1"/>
  <c r="CB34" i="92" s="1"/>
  <c r="BI30" i="92"/>
  <c r="BJ30" i="92" s="1"/>
  <c r="BK30" i="92" s="1"/>
  <c r="BL30" i="92" s="1"/>
  <c r="BZ30" i="92"/>
  <c r="CA30" i="92" s="1"/>
  <c r="CB30" i="92" s="1"/>
  <c r="BZ57" i="92"/>
  <c r="CA57" i="92" s="1"/>
  <c r="CB57" i="92" s="1"/>
  <c r="BI57" i="92"/>
  <c r="BJ57" i="92" s="1"/>
  <c r="BK57" i="92" s="1"/>
  <c r="BL57" i="92" s="1"/>
  <c r="BI72" i="92"/>
  <c r="BJ72" i="92" s="1"/>
  <c r="BK72" i="92" s="1"/>
  <c r="BL72" i="92" s="1"/>
  <c r="BZ72" i="92"/>
  <c r="CA72" i="92" s="1"/>
  <c r="CB72" i="92" s="1"/>
  <c r="BI60" i="92"/>
  <c r="BJ60" i="92" s="1"/>
  <c r="BK60" i="92" s="1"/>
  <c r="BL60" i="92" s="1"/>
  <c r="BZ60" i="92"/>
  <c r="CA60" i="92" s="1"/>
  <c r="CB60" i="92" s="1"/>
  <c r="BZ86" i="92"/>
  <c r="CA86" i="92" s="1"/>
  <c r="CB86" i="92" s="1"/>
  <c r="BI86" i="92"/>
  <c r="BJ86" i="92" s="1"/>
  <c r="BK86" i="92" s="1"/>
  <c r="BL86" i="92" s="1"/>
  <c r="BI100" i="92"/>
  <c r="BJ100" i="92" s="1"/>
  <c r="BK100" i="92" s="1"/>
  <c r="BL100" i="92" s="1"/>
  <c r="BZ100" i="92"/>
  <c r="CA100" i="92" s="1"/>
  <c r="CB100" i="92" s="1"/>
  <c r="BI117" i="92"/>
  <c r="BJ117" i="92" s="1"/>
  <c r="BK117" i="92" s="1"/>
  <c r="BL117" i="92" s="1"/>
  <c r="BZ117" i="92"/>
  <c r="CA117" i="92" s="1"/>
  <c r="CB117" i="92" s="1"/>
  <c r="BZ124" i="92"/>
  <c r="CA124" i="92" s="1"/>
  <c r="CB124" i="92" s="1"/>
  <c r="BI124" i="92"/>
  <c r="BJ124" i="92" s="1"/>
  <c r="BK124" i="92" s="1"/>
  <c r="BL124" i="92" s="1"/>
  <c r="BZ143" i="92"/>
  <c r="CA143" i="92" s="1"/>
  <c r="CB143" i="92" s="1"/>
  <c r="BI143" i="92"/>
  <c r="BJ143" i="92" s="1"/>
  <c r="BK143" i="92" s="1"/>
  <c r="BL143" i="92" s="1"/>
  <c r="CW26" i="92"/>
  <c r="CJ26" i="92"/>
  <c r="CP26" i="92"/>
  <c r="CQ26" i="92" s="1"/>
  <c r="CJ90" i="92"/>
  <c r="CW90" i="92"/>
  <c r="CP90" i="92"/>
  <c r="CQ90" i="92" s="1"/>
  <c r="CN65" i="92"/>
  <c r="CO65" i="92" s="1"/>
  <c r="CV65" i="92"/>
  <c r="CH65" i="92"/>
  <c r="CP83" i="92"/>
  <c r="CQ83" i="92" s="1"/>
  <c r="CW83" i="92"/>
  <c r="CJ83" i="92"/>
  <c r="CN89" i="92"/>
  <c r="CO89" i="92" s="1"/>
  <c r="CV89" i="92"/>
  <c r="CH89" i="92"/>
  <c r="CH30" i="92"/>
  <c r="CN30" i="92"/>
  <c r="CO30" i="92" s="1"/>
  <c r="CV30" i="92"/>
  <c r="CI137" i="92"/>
  <c r="CG137" i="92"/>
  <c r="CN35" i="92"/>
  <c r="CO35" i="92" s="1"/>
  <c r="CV35" i="92"/>
  <c r="CH35" i="92"/>
  <c r="CW84" i="92"/>
  <c r="CJ84" i="92"/>
  <c r="CP84" i="92"/>
  <c r="CQ84" i="92" s="1"/>
  <c r="CN72" i="92"/>
  <c r="CO72" i="92" s="1"/>
  <c r="CV72" i="92"/>
  <c r="CH72" i="92"/>
  <c r="CP45" i="92"/>
  <c r="CQ45" i="92" s="1"/>
  <c r="CW45" i="92"/>
  <c r="CJ45" i="92"/>
  <c r="CH121" i="92"/>
  <c r="CN121" i="92"/>
  <c r="CO121" i="92" s="1"/>
  <c r="CV121" i="92"/>
  <c r="BI47" i="92"/>
  <c r="BJ47" i="92" s="1"/>
  <c r="BK47" i="92" s="1"/>
  <c r="BL47" i="92" s="1"/>
  <c r="BZ47" i="92"/>
  <c r="CA47" i="92" s="1"/>
  <c r="CB47" i="92" s="1"/>
  <c r="BI46" i="92"/>
  <c r="BJ46" i="92" s="1"/>
  <c r="BK46" i="92" s="1"/>
  <c r="BL46" i="92" s="1"/>
  <c r="BZ46" i="92"/>
  <c r="CA46" i="92" s="1"/>
  <c r="CB46" i="92" s="1"/>
  <c r="BI39" i="92"/>
  <c r="BJ39" i="92" s="1"/>
  <c r="BK39" i="92" s="1"/>
  <c r="BL39" i="92" s="1"/>
  <c r="BZ39" i="92"/>
  <c r="CA39" i="92" s="1"/>
  <c r="CB39" i="92" s="1"/>
  <c r="BI77" i="92"/>
  <c r="BJ77" i="92" s="1"/>
  <c r="BK77" i="92" s="1"/>
  <c r="BL77" i="92" s="1"/>
  <c r="BZ77" i="92"/>
  <c r="CA77" i="92" s="1"/>
  <c r="CB77" i="92" s="1"/>
  <c r="BI63" i="92"/>
  <c r="BJ63" i="92" s="1"/>
  <c r="BK63" i="92" s="1"/>
  <c r="BL63" i="92" s="1"/>
  <c r="BZ63" i="92"/>
  <c r="CA63" i="92" s="1"/>
  <c r="CB63" i="92" s="1"/>
  <c r="BI90" i="92"/>
  <c r="BJ90" i="92" s="1"/>
  <c r="BK90" i="92" s="1"/>
  <c r="BL90" i="92" s="1"/>
  <c r="BZ90" i="92"/>
  <c r="CA90" i="92" s="1"/>
  <c r="CB90" i="92" s="1"/>
  <c r="BI105" i="92"/>
  <c r="BJ105" i="92" s="1"/>
  <c r="BK105" i="92" s="1"/>
  <c r="BL105" i="92" s="1"/>
  <c r="BZ105" i="92"/>
  <c r="CA105" i="92" s="1"/>
  <c r="CB105" i="92" s="1"/>
  <c r="BI103" i="92"/>
  <c r="BJ103" i="92" s="1"/>
  <c r="BK103" i="92" s="1"/>
  <c r="BL103" i="92" s="1"/>
  <c r="BZ103" i="92"/>
  <c r="CA103" i="92" s="1"/>
  <c r="CB103" i="92" s="1"/>
  <c r="BZ122" i="92"/>
  <c r="CA122" i="92" s="1"/>
  <c r="CB122" i="92" s="1"/>
  <c r="BI122" i="92"/>
  <c r="BJ122" i="92" s="1"/>
  <c r="BK122" i="92" s="1"/>
  <c r="BL122" i="92" s="1"/>
  <c r="BI127" i="92"/>
  <c r="BJ127" i="92" s="1"/>
  <c r="BK127" i="92" s="1"/>
  <c r="BL127" i="92" s="1"/>
  <c r="BZ127" i="92"/>
  <c r="CA127" i="92" s="1"/>
  <c r="CB127" i="92" s="1"/>
  <c r="CV26" i="92"/>
  <c r="CH26" i="92"/>
  <c r="CN26" i="92"/>
  <c r="CO26" i="92" s="1"/>
  <c r="CN90" i="92"/>
  <c r="CO90" i="92" s="1"/>
  <c r="CH90" i="92"/>
  <c r="CV90" i="92"/>
  <c r="CG119" i="92"/>
  <c r="CI119" i="92"/>
  <c r="CW89" i="92"/>
  <c r="CP89" i="92"/>
  <c r="CQ89" i="92" s="1"/>
  <c r="CJ89" i="92"/>
  <c r="CP30" i="92"/>
  <c r="CQ30" i="92" s="1"/>
  <c r="CW30" i="92"/>
  <c r="CJ30" i="92"/>
  <c r="CV81" i="92"/>
  <c r="CH81" i="92"/>
  <c r="CN81" i="92"/>
  <c r="CO81" i="92" s="1"/>
  <c r="CW35" i="92"/>
  <c r="CJ35" i="92"/>
  <c r="CP35" i="92"/>
  <c r="CQ35" i="92" s="1"/>
  <c r="CN115" i="92"/>
  <c r="CO115" i="92" s="1"/>
  <c r="CV115" i="92"/>
  <c r="CH115" i="92"/>
  <c r="CH80" i="92"/>
  <c r="CN80" i="92"/>
  <c r="CO80" i="92" s="1"/>
  <c r="CV80" i="92"/>
  <c r="CP121" i="92"/>
  <c r="CQ121" i="92" s="1"/>
  <c r="CW121" i="92"/>
  <c r="CJ121" i="92"/>
  <c r="CV42" i="92"/>
  <c r="CH42" i="92"/>
  <c r="CN42" i="92"/>
  <c r="CO42" i="92" s="1"/>
  <c r="CV120" i="92"/>
  <c r="CH120" i="92"/>
  <c r="CN120" i="92"/>
  <c r="CO120" i="92" s="1"/>
  <c r="BI31" i="92"/>
  <c r="BJ31" i="92" s="1"/>
  <c r="BK31" i="92" s="1"/>
  <c r="BL31" i="92" s="1"/>
  <c r="BZ31" i="92"/>
  <c r="CA31" i="92" s="1"/>
  <c r="CB31" i="92" s="1"/>
  <c r="BI32" i="92"/>
  <c r="BJ32" i="92" s="1"/>
  <c r="BK32" i="92" s="1"/>
  <c r="BL32" i="92" s="1"/>
  <c r="BZ32" i="92"/>
  <c r="CA32" i="92" s="1"/>
  <c r="CB32" i="92" s="1"/>
  <c r="BI51" i="92"/>
  <c r="BJ51" i="92" s="1"/>
  <c r="BK51" i="92" s="1"/>
  <c r="BL51" i="92" s="1"/>
  <c r="BZ51" i="92"/>
  <c r="CA51" i="92" s="1"/>
  <c r="CB51" i="92" s="1"/>
  <c r="BZ70" i="92"/>
  <c r="CA70" i="92" s="1"/>
  <c r="CB70" i="92" s="1"/>
  <c r="BI70" i="92"/>
  <c r="BJ70" i="92" s="1"/>
  <c r="BK70" i="92" s="1"/>
  <c r="BL70" i="92" s="1"/>
  <c r="BI69" i="92"/>
  <c r="BJ69" i="92" s="1"/>
  <c r="BK69" i="92" s="1"/>
  <c r="BL69" i="92" s="1"/>
  <c r="BZ69" i="92"/>
  <c r="CA69" i="92" s="1"/>
  <c r="CB69" i="92" s="1"/>
  <c r="BZ84" i="92"/>
  <c r="CA84" i="92" s="1"/>
  <c r="CB84" i="92" s="1"/>
  <c r="BI84" i="92"/>
  <c r="BJ84" i="92" s="1"/>
  <c r="BK84" i="92" s="1"/>
  <c r="BL84" i="92" s="1"/>
  <c r="BZ129" i="92"/>
  <c r="CA129" i="92" s="1"/>
  <c r="CB129" i="92" s="1"/>
  <c r="BI129" i="92"/>
  <c r="BJ129" i="92" s="1"/>
  <c r="BK129" i="92" s="1"/>
  <c r="BL129" i="92" s="1"/>
  <c r="BI112" i="92"/>
  <c r="BJ112" i="92" s="1"/>
  <c r="BK112" i="92" s="1"/>
  <c r="BL112" i="92" s="1"/>
  <c r="BZ112" i="92"/>
  <c r="CA112" i="92" s="1"/>
  <c r="CB112" i="92" s="1"/>
  <c r="BZ120" i="92"/>
  <c r="CA120" i="92" s="1"/>
  <c r="CB120" i="92" s="1"/>
  <c r="BI120" i="92"/>
  <c r="BJ120" i="92" s="1"/>
  <c r="BK120" i="92" s="1"/>
  <c r="BL120" i="92" s="1"/>
  <c r="BZ136" i="92"/>
  <c r="CA136" i="92" s="1"/>
  <c r="CB136" i="92" s="1"/>
  <c r="BI136" i="92"/>
  <c r="BJ136" i="92" s="1"/>
  <c r="BK136" i="92" s="1"/>
  <c r="BL136" i="92" s="1"/>
  <c r="CV23" i="92"/>
  <c r="CH23" i="92"/>
  <c r="CN23" i="92"/>
  <c r="CO23" i="92" s="1"/>
  <c r="CW126" i="92"/>
  <c r="CP126" i="92"/>
  <c r="CQ126" i="92" s="1"/>
  <c r="CJ126" i="92"/>
  <c r="CW92" i="92"/>
  <c r="CP92" i="92"/>
  <c r="CQ92" i="92" s="1"/>
  <c r="CJ92" i="92"/>
  <c r="CV141" i="92"/>
  <c r="CH141" i="92"/>
  <c r="CN141" i="92"/>
  <c r="CO141" i="92" s="1"/>
  <c r="CV113" i="92"/>
  <c r="CH113" i="92"/>
  <c r="CN113" i="92"/>
  <c r="CO113" i="92" s="1"/>
  <c r="CP81" i="92"/>
  <c r="CQ81" i="92" s="1"/>
  <c r="CW81" i="92"/>
  <c r="CJ81" i="92"/>
  <c r="CV77" i="92"/>
  <c r="CH77" i="92"/>
  <c r="CN77" i="92"/>
  <c r="CO77" i="92" s="1"/>
  <c r="CP115" i="92"/>
  <c r="CQ115" i="92" s="1"/>
  <c r="CW115" i="92"/>
  <c r="CJ115" i="92"/>
  <c r="CW80" i="92"/>
  <c r="CP80" i="92"/>
  <c r="CQ80" i="92" s="1"/>
  <c r="CJ80" i="92"/>
  <c r="CN28" i="92"/>
  <c r="CO28" i="92" s="1"/>
  <c r="CH28" i="92"/>
  <c r="CV28" i="92"/>
  <c r="CN70" i="92"/>
  <c r="CO70" i="92" s="1"/>
  <c r="CV70" i="92"/>
  <c r="CH70" i="92"/>
  <c r="CW120" i="92"/>
  <c r="CJ120" i="92"/>
  <c r="CP120" i="92"/>
  <c r="CQ120" i="92" s="1"/>
  <c r="BZ33" i="92"/>
  <c r="CA33" i="92" s="1"/>
  <c r="CB33" i="92" s="1"/>
  <c r="BI33" i="92"/>
  <c r="BJ33" i="92" s="1"/>
  <c r="BK33" i="92" s="1"/>
  <c r="BL33" i="92" s="1"/>
  <c r="BI36" i="92"/>
  <c r="BJ36" i="92" s="1"/>
  <c r="BK36" i="92" s="1"/>
  <c r="BL36" i="92" s="1"/>
  <c r="BZ36" i="92"/>
  <c r="CA36" i="92" s="1"/>
  <c r="CB36" i="92" s="1"/>
  <c r="BI54" i="92"/>
  <c r="BJ54" i="92" s="1"/>
  <c r="BK54" i="92" s="1"/>
  <c r="BL54" i="92" s="1"/>
  <c r="BZ54" i="92"/>
  <c r="CA54" i="92" s="1"/>
  <c r="CB54" i="92" s="1"/>
  <c r="BI61" i="92"/>
  <c r="BJ61" i="92" s="1"/>
  <c r="BK61" i="92" s="1"/>
  <c r="BL61" i="92" s="1"/>
  <c r="BZ61" i="92"/>
  <c r="CA61" i="92" s="1"/>
  <c r="CB61" i="92" s="1"/>
  <c r="BI76" i="92"/>
  <c r="BJ76" i="92" s="1"/>
  <c r="BK76" i="92" s="1"/>
  <c r="BL76" i="92" s="1"/>
  <c r="BZ76" i="92"/>
  <c r="CA76" i="92" s="1"/>
  <c r="CB76" i="92" s="1"/>
  <c r="BZ91" i="92"/>
  <c r="CA91" i="92" s="1"/>
  <c r="CB91" i="92" s="1"/>
  <c r="BI91" i="92"/>
  <c r="BJ91" i="92" s="1"/>
  <c r="BK91" i="92" s="1"/>
  <c r="BL91" i="92" s="1"/>
  <c r="BI93" i="92"/>
  <c r="BJ93" i="92" s="1"/>
  <c r="BK93" i="92" s="1"/>
  <c r="BL93" i="92" s="1"/>
  <c r="BZ93" i="92"/>
  <c r="CA93" i="92" s="1"/>
  <c r="CB93" i="92" s="1"/>
  <c r="BZ113" i="92"/>
  <c r="CA113" i="92" s="1"/>
  <c r="CB113" i="92" s="1"/>
  <c r="BI113" i="92"/>
  <c r="BJ113" i="92" s="1"/>
  <c r="BK113" i="92" s="1"/>
  <c r="BL113" i="92" s="1"/>
  <c r="BI118" i="92"/>
  <c r="BJ118" i="92" s="1"/>
  <c r="BK118" i="92" s="1"/>
  <c r="BL118" i="92" s="1"/>
  <c r="BZ118" i="92"/>
  <c r="CA118" i="92" s="1"/>
  <c r="CB118" i="92" s="1"/>
  <c r="BZ140" i="92"/>
  <c r="CA140" i="92" s="1"/>
  <c r="CB140" i="92" s="1"/>
  <c r="BI140" i="92"/>
  <c r="BJ140" i="92" s="1"/>
  <c r="BK140" i="92" s="1"/>
  <c r="BL140" i="92" s="1"/>
  <c r="CJ23" i="92"/>
  <c r="CP23" i="92"/>
  <c r="CQ23" i="92" s="1"/>
  <c r="CW23" i="92"/>
  <c r="CN126" i="92"/>
  <c r="CO126" i="92" s="1"/>
  <c r="CH126" i="92"/>
  <c r="CV126" i="92"/>
  <c r="CW22" i="92"/>
  <c r="CJ22" i="92"/>
  <c r="CP22" i="92"/>
  <c r="CQ22" i="92" s="1"/>
  <c r="CW141" i="92"/>
  <c r="CJ141" i="92"/>
  <c r="CP141" i="92"/>
  <c r="CQ141" i="92" s="1"/>
  <c r="CW18" i="92"/>
  <c r="CJ18" i="92"/>
  <c r="CP18" i="92"/>
  <c r="CQ18" i="92" s="1"/>
  <c r="CW113" i="92"/>
  <c r="CJ113" i="92"/>
  <c r="CP113" i="92"/>
  <c r="CQ113" i="92" s="1"/>
  <c r="CP67" i="92"/>
  <c r="CQ67" i="92" s="1"/>
  <c r="CW67" i="92"/>
  <c r="CJ67" i="92"/>
  <c r="CP32" i="92"/>
  <c r="CQ32" i="92" s="1"/>
  <c r="CW32" i="92"/>
  <c r="CJ32" i="92"/>
  <c r="CP88" i="92"/>
  <c r="CQ88" i="92" s="1"/>
  <c r="CW88" i="92"/>
  <c r="CJ88" i="92"/>
  <c r="CV134" i="92"/>
  <c r="CN134" i="92"/>
  <c r="CO134" i="92" s="1"/>
  <c r="CH134" i="92"/>
  <c r="CP74" i="92"/>
  <c r="CQ74" i="92" s="1"/>
  <c r="CW74" i="92"/>
  <c r="CJ74" i="92"/>
  <c r="CV118" i="92"/>
  <c r="CH118" i="92"/>
  <c r="CN118" i="92"/>
  <c r="CO118" i="92" s="1"/>
  <c r="CP70" i="92"/>
  <c r="CQ70" i="92" s="1"/>
  <c r="CW70" i="92"/>
  <c r="CJ70" i="92"/>
  <c r="BZ37" i="92"/>
  <c r="CA37" i="92" s="1"/>
  <c r="CB37" i="92" s="1"/>
  <c r="BI37" i="92"/>
  <c r="BJ37" i="92" s="1"/>
  <c r="BK37" i="92" s="1"/>
  <c r="BL37" i="92" s="1"/>
  <c r="BI55" i="92"/>
  <c r="BJ55" i="92" s="1"/>
  <c r="BK55" i="92" s="1"/>
  <c r="BL55" i="92" s="1"/>
  <c r="BZ55" i="92"/>
  <c r="CA55" i="92" s="1"/>
  <c r="CB55" i="92" s="1"/>
  <c r="BI44" i="92"/>
  <c r="BJ44" i="92" s="1"/>
  <c r="BK44" i="92" s="1"/>
  <c r="BL44" i="92" s="1"/>
  <c r="BZ44" i="92"/>
  <c r="CA44" i="92" s="1"/>
  <c r="CB44" i="92" s="1"/>
  <c r="BZ68" i="92"/>
  <c r="CA68" i="92" s="1"/>
  <c r="CB68" i="92" s="1"/>
  <c r="BI68" i="92"/>
  <c r="BJ68" i="92" s="1"/>
  <c r="BK68" i="92" s="1"/>
  <c r="BL68" i="92" s="1"/>
  <c r="BI67" i="92"/>
  <c r="BJ67" i="92" s="1"/>
  <c r="BK67" i="92" s="1"/>
  <c r="BL67" i="92" s="1"/>
  <c r="BZ67" i="92"/>
  <c r="CA67" i="92" s="1"/>
  <c r="CB67" i="92" s="1"/>
  <c r="BI96" i="92"/>
  <c r="BJ96" i="92" s="1"/>
  <c r="BK96" i="92" s="1"/>
  <c r="BL96" i="92" s="1"/>
  <c r="BZ96" i="92"/>
  <c r="CA96" i="92" s="1"/>
  <c r="CB96" i="92" s="1"/>
  <c r="BI104" i="92"/>
  <c r="BJ104" i="92" s="1"/>
  <c r="BK104" i="92" s="1"/>
  <c r="BL104" i="92" s="1"/>
  <c r="BZ104" i="92"/>
  <c r="CA104" i="92" s="1"/>
  <c r="CB104" i="92" s="1"/>
  <c r="BI110" i="92"/>
  <c r="BJ110" i="92" s="1"/>
  <c r="BK110" i="92" s="1"/>
  <c r="BL110" i="92" s="1"/>
  <c r="BZ110" i="92"/>
  <c r="CA110" i="92" s="1"/>
  <c r="CB110" i="92" s="1"/>
  <c r="BI133" i="92"/>
  <c r="BJ133" i="92" s="1"/>
  <c r="BK133" i="92" s="1"/>
  <c r="BL133" i="92" s="1"/>
  <c r="BZ133" i="92"/>
  <c r="CA133" i="92" s="1"/>
  <c r="CB133" i="92" s="1"/>
  <c r="BZ137" i="92"/>
  <c r="CA137" i="92" s="1"/>
  <c r="CB137" i="92" s="1"/>
  <c r="BI137" i="92"/>
  <c r="BJ137" i="92" s="1"/>
  <c r="BK137" i="92" s="1"/>
  <c r="BL137" i="92" s="1"/>
  <c r="CW43" i="92"/>
  <c r="CJ43" i="92"/>
  <c r="CP43" i="92"/>
  <c r="CQ43" i="92" s="1"/>
  <c r="CV22" i="92"/>
  <c r="CH22" i="92"/>
  <c r="CN22" i="92"/>
  <c r="CO22" i="92" s="1"/>
  <c r="CG117" i="92"/>
  <c r="CI117" i="92"/>
  <c r="CH67" i="92"/>
  <c r="CN67" i="92"/>
  <c r="CO67" i="92" s="1"/>
  <c r="CV67" i="92"/>
  <c r="CH38" i="92"/>
  <c r="CV38" i="92"/>
  <c r="CN38" i="92"/>
  <c r="CO38" i="92" s="1"/>
  <c r="CH88" i="92"/>
  <c r="CN88" i="92"/>
  <c r="CO88" i="92" s="1"/>
  <c r="CV88" i="92"/>
  <c r="CP135" i="92"/>
  <c r="CQ135" i="92" s="1"/>
  <c r="CJ135" i="92"/>
  <c r="CW135" i="92"/>
  <c r="CW134" i="92"/>
  <c r="CJ134" i="92"/>
  <c r="CP134" i="92"/>
  <c r="CQ134" i="92" s="1"/>
  <c r="CH74" i="92"/>
  <c r="CN74" i="92"/>
  <c r="CO74" i="92" s="1"/>
  <c r="CV74" i="92"/>
  <c r="CW118" i="92"/>
  <c r="CJ118" i="92"/>
  <c r="CP118" i="92"/>
  <c r="CQ118" i="92" s="1"/>
  <c r="CN20" i="92"/>
  <c r="CO20" i="92" s="1"/>
  <c r="CV20" i="92"/>
  <c r="CH20" i="92"/>
  <c r="BZ20" i="92"/>
  <c r="CA20" i="92" s="1"/>
  <c r="CB20" i="92" s="1"/>
  <c r="BI20" i="92"/>
  <c r="BJ20" i="92" s="1"/>
  <c r="BK20" i="92" s="1"/>
  <c r="BL20" i="92" s="1"/>
  <c r="BZ35" i="92"/>
  <c r="CA35" i="92" s="1"/>
  <c r="CB35" i="92" s="1"/>
  <c r="BI35" i="92"/>
  <c r="BJ35" i="92" s="1"/>
  <c r="BK35" i="92" s="1"/>
  <c r="BL35" i="92" s="1"/>
  <c r="BZ38" i="92"/>
  <c r="CA38" i="92" s="1"/>
  <c r="CB38" i="92" s="1"/>
  <c r="BI38" i="92"/>
  <c r="BJ38" i="92" s="1"/>
  <c r="BK38" i="92" s="1"/>
  <c r="BL38" i="92" s="1"/>
  <c r="BZ40" i="92"/>
  <c r="CA40" i="92" s="1"/>
  <c r="CB40" i="92" s="1"/>
  <c r="BI40" i="92"/>
  <c r="BJ40" i="92" s="1"/>
  <c r="BK40" i="92" s="1"/>
  <c r="BL40" i="92" s="1"/>
  <c r="BZ66" i="92"/>
  <c r="CA66" i="92" s="1"/>
  <c r="CB66" i="92" s="1"/>
  <c r="BI66" i="92"/>
  <c r="BJ66" i="92" s="1"/>
  <c r="BK66" i="92" s="1"/>
  <c r="BL66" i="92" s="1"/>
  <c r="BI74" i="92"/>
  <c r="BJ74" i="92" s="1"/>
  <c r="BK74" i="92" s="1"/>
  <c r="BL74" i="92" s="1"/>
  <c r="BZ74" i="92"/>
  <c r="CA74" i="92" s="1"/>
  <c r="CB74" i="92" s="1"/>
  <c r="BZ82" i="92"/>
  <c r="CA82" i="92" s="1"/>
  <c r="CB82" i="92" s="1"/>
  <c r="BI82" i="92"/>
  <c r="BJ82" i="92" s="1"/>
  <c r="BK82" i="92" s="1"/>
  <c r="BL82" i="92" s="1"/>
  <c r="BZ95" i="92"/>
  <c r="CA95" i="92" s="1"/>
  <c r="CB95" i="92" s="1"/>
  <c r="BI95" i="92"/>
  <c r="BJ95" i="92" s="1"/>
  <c r="BK95" i="92" s="1"/>
  <c r="BL95" i="92" s="1"/>
  <c r="BZ115" i="92"/>
  <c r="CA115" i="92" s="1"/>
  <c r="CB115" i="92" s="1"/>
  <c r="BI115" i="92"/>
  <c r="BJ115" i="92" s="1"/>
  <c r="BK115" i="92" s="1"/>
  <c r="BL115" i="92" s="1"/>
  <c r="BI116" i="92"/>
  <c r="BJ116" i="92" s="1"/>
  <c r="BK116" i="92" s="1"/>
  <c r="BL116" i="92" s="1"/>
  <c r="BZ116" i="92"/>
  <c r="CA116" i="92" s="1"/>
  <c r="CB116" i="92" s="1"/>
  <c r="BZ141" i="92"/>
  <c r="CA141" i="92" s="1"/>
  <c r="CB141" i="92" s="1"/>
  <c r="BI141" i="92"/>
  <c r="BJ141" i="92" s="1"/>
  <c r="BK141" i="92" s="1"/>
  <c r="BL141" i="92" s="1"/>
  <c r="CN43" i="92"/>
  <c r="CO43" i="92" s="1"/>
  <c r="CV43" i="92"/>
  <c r="CH43" i="92"/>
  <c r="CH32" i="92"/>
  <c r="CN32" i="92"/>
  <c r="CO32" i="92" s="1"/>
  <c r="CV32" i="92"/>
  <c r="CG78" i="92"/>
  <c r="CI78" i="92"/>
  <c r="CW28" i="92"/>
  <c r="CP28" i="92"/>
  <c r="CQ28" i="92" s="1"/>
  <c r="CJ28" i="92"/>
  <c r="CH135" i="92"/>
  <c r="CN135" i="92"/>
  <c r="CO135" i="92" s="1"/>
  <c r="CV135" i="92"/>
  <c r="CN94" i="92"/>
  <c r="CO94" i="92" s="1"/>
  <c r="CH94" i="92"/>
  <c r="CV94" i="92"/>
  <c r="CN31" i="92"/>
  <c r="CO31" i="92" s="1"/>
  <c r="CV31" i="92"/>
  <c r="CH31" i="92"/>
  <c r="CP20" i="92"/>
  <c r="CQ20" i="92" s="1"/>
  <c r="CW20" i="92"/>
  <c r="CJ20" i="92"/>
  <c r="BZ21" i="92"/>
  <c r="CA21" i="92" s="1"/>
  <c r="CB21" i="92" s="1"/>
  <c r="BI21" i="92"/>
  <c r="BJ21" i="92" s="1"/>
  <c r="BK21" i="92" s="1"/>
  <c r="BL21" i="92" s="1"/>
  <c r="BZ28" i="92"/>
  <c r="CA28" i="92" s="1"/>
  <c r="CB28" i="92" s="1"/>
  <c r="BI28" i="92"/>
  <c r="BJ28" i="92" s="1"/>
  <c r="BK28" i="92" s="1"/>
  <c r="BL28" i="92" s="1"/>
  <c r="BZ45" i="92"/>
  <c r="CA45" i="92" s="1"/>
  <c r="CB45" i="92" s="1"/>
  <c r="BI45" i="92"/>
  <c r="BJ45" i="92" s="1"/>
  <c r="BK45" i="92" s="1"/>
  <c r="BL45" i="92" s="1"/>
  <c r="BI42" i="92"/>
  <c r="BJ42" i="92" s="1"/>
  <c r="BK42" i="92" s="1"/>
  <c r="BL42" i="92" s="1"/>
  <c r="BZ42" i="92"/>
  <c r="CA42" i="92" s="1"/>
  <c r="CB42" i="92" s="1"/>
  <c r="BZ59" i="92"/>
  <c r="CA59" i="92" s="1"/>
  <c r="CB59" i="92" s="1"/>
  <c r="BI59" i="92"/>
  <c r="BJ59" i="92" s="1"/>
  <c r="BK59" i="92" s="1"/>
  <c r="BL59" i="92" s="1"/>
  <c r="BZ85" i="92"/>
  <c r="CA85" i="92" s="1"/>
  <c r="CB85" i="92" s="1"/>
  <c r="BI85" i="92"/>
  <c r="BJ85" i="92" s="1"/>
  <c r="BK85" i="92" s="1"/>
  <c r="BL85" i="92" s="1"/>
  <c r="BZ80" i="92"/>
  <c r="CA80" i="92" s="1"/>
  <c r="CB80" i="92" s="1"/>
  <c r="BI80" i="92"/>
  <c r="BJ80" i="92" s="1"/>
  <c r="BK80" i="92" s="1"/>
  <c r="BL80" i="92" s="1"/>
  <c r="BI99" i="92"/>
  <c r="BJ99" i="92" s="1"/>
  <c r="BK99" i="92" s="1"/>
  <c r="BL99" i="92" s="1"/>
  <c r="BZ99" i="92"/>
  <c r="CA99" i="92" s="1"/>
  <c r="CB99" i="92" s="1"/>
  <c r="BI111" i="92"/>
  <c r="BJ111" i="92" s="1"/>
  <c r="BK111" i="92" s="1"/>
  <c r="BL111" i="92" s="1"/>
  <c r="BZ111" i="92"/>
  <c r="CA111" i="92" s="1"/>
  <c r="CB111" i="92" s="1"/>
  <c r="BI123" i="92"/>
  <c r="BJ123" i="92" s="1"/>
  <c r="BK123" i="92" s="1"/>
  <c r="BL123" i="92" s="1"/>
  <c r="BZ123" i="92"/>
  <c r="CA123" i="92" s="1"/>
  <c r="CB123" i="92" s="1"/>
  <c r="BZ132" i="92"/>
  <c r="CA132" i="92" s="1"/>
  <c r="CB132" i="92" s="1"/>
  <c r="BI132" i="92"/>
  <c r="BJ132" i="92" s="1"/>
  <c r="BK132" i="92" s="1"/>
  <c r="BL132" i="92" s="1"/>
  <c r="CV27" i="92"/>
  <c r="CH27" i="92"/>
  <c r="CN27" i="92"/>
  <c r="CO27" i="92" s="1"/>
  <c r="CW41" i="92"/>
  <c r="CJ41" i="92"/>
  <c r="CP41" i="92"/>
  <c r="CQ41" i="92" s="1"/>
  <c r="CH142" i="92"/>
  <c r="CN142" i="92"/>
  <c r="CO142" i="92" s="1"/>
  <c r="CV142" i="92"/>
  <c r="CP94" i="92"/>
  <c r="CQ94" i="92" s="1"/>
  <c r="CJ94" i="92"/>
  <c r="CW94" i="92"/>
  <c r="CP31" i="92"/>
  <c r="CQ31" i="92" s="1"/>
  <c r="CW31" i="92"/>
  <c r="CJ31" i="92"/>
  <c r="N478" i="7"/>
  <c r="F478" i="7"/>
  <c r="K478" i="7" s="1"/>
  <c r="BZ16" i="92"/>
  <c r="BI17" i="92"/>
  <c r="BZ15" i="92"/>
  <c r="BI16" i="92"/>
  <c r="BI15" i="92"/>
  <c r="CR133" i="92" l="1"/>
  <c r="CS133" i="92" s="1"/>
  <c r="CU78" i="94"/>
  <c r="CC78" i="94"/>
  <c r="CD78" i="94" s="1"/>
  <c r="CT112" i="94"/>
  <c r="BM112" i="94"/>
  <c r="CU36" i="94"/>
  <c r="CC36" i="94"/>
  <c r="CD36" i="94" s="1"/>
  <c r="CT117" i="94"/>
  <c r="BM117" i="94"/>
  <c r="BM50" i="94"/>
  <c r="CT50" i="94"/>
  <c r="CT128" i="94"/>
  <c r="BM128" i="94"/>
  <c r="CU111" i="94"/>
  <c r="CC111" i="94"/>
  <c r="CD111" i="94" s="1"/>
  <c r="CU57" i="94"/>
  <c r="CC57" i="94"/>
  <c r="CD57" i="94" s="1"/>
  <c r="CC113" i="94"/>
  <c r="CD113" i="94" s="1"/>
  <c r="CU113" i="94"/>
  <c r="CC24" i="94"/>
  <c r="CD24" i="94" s="1"/>
  <c r="CU24" i="94"/>
  <c r="CU132" i="94"/>
  <c r="CC132" i="94"/>
  <c r="CD132" i="94" s="1"/>
  <c r="CT45" i="94"/>
  <c r="BM45" i="94"/>
  <c r="CU103" i="94"/>
  <c r="CC103" i="94"/>
  <c r="CD103" i="94" s="1"/>
  <c r="BM66" i="94"/>
  <c r="CT66" i="94"/>
  <c r="CU120" i="94"/>
  <c r="CC120" i="94"/>
  <c r="CD120" i="94" s="1"/>
  <c r="CT72" i="94"/>
  <c r="BM72" i="94"/>
  <c r="CU138" i="94"/>
  <c r="CC138" i="94"/>
  <c r="CD138" i="94" s="1"/>
  <c r="BM61" i="94"/>
  <c r="CT61" i="94"/>
  <c r="CC115" i="94"/>
  <c r="CD115" i="94" s="1"/>
  <c r="CU115" i="94"/>
  <c r="CT19" i="94"/>
  <c r="BM19" i="94"/>
  <c r="CC141" i="94"/>
  <c r="CD141" i="94" s="1"/>
  <c r="CU141" i="94"/>
  <c r="CT70" i="94"/>
  <c r="BM70" i="94"/>
  <c r="CU109" i="94"/>
  <c r="CC109" i="94"/>
  <c r="CD109" i="94" s="1"/>
  <c r="BM36" i="94"/>
  <c r="CT36" i="94"/>
  <c r="CC100" i="94"/>
  <c r="CD100" i="94" s="1"/>
  <c r="CU100" i="94"/>
  <c r="CT27" i="94"/>
  <c r="BM27" i="94"/>
  <c r="CU116" i="94"/>
  <c r="CC116" i="94"/>
  <c r="CD116" i="94" s="1"/>
  <c r="BM111" i="94"/>
  <c r="CT111" i="94"/>
  <c r="CT57" i="94"/>
  <c r="BM57" i="94"/>
  <c r="CT90" i="94"/>
  <c r="BM90" i="94"/>
  <c r="CT23" i="94"/>
  <c r="BM23" i="94"/>
  <c r="CC135" i="94"/>
  <c r="CD135" i="94" s="1"/>
  <c r="CU135" i="94"/>
  <c r="CU58" i="94"/>
  <c r="CC58" i="94"/>
  <c r="CD58" i="94" s="1"/>
  <c r="CT103" i="94"/>
  <c r="BM103" i="94"/>
  <c r="CU66" i="94"/>
  <c r="CC66" i="94"/>
  <c r="CD66" i="94" s="1"/>
  <c r="CT120" i="94"/>
  <c r="BM120" i="94"/>
  <c r="CU72" i="94"/>
  <c r="CC72" i="94"/>
  <c r="CD72" i="94" s="1"/>
  <c r="CU106" i="94"/>
  <c r="CC106" i="94"/>
  <c r="CD106" i="94" s="1"/>
  <c r="CU48" i="94"/>
  <c r="CC48" i="94"/>
  <c r="CD48" i="94" s="1"/>
  <c r="CT93" i="94"/>
  <c r="BM93" i="94"/>
  <c r="CT28" i="94"/>
  <c r="BM28" i="94"/>
  <c r="BM141" i="94"/>
  <c r="CT141" i="94"/>
  <c r="CU70" i="94"/>
  <c r="CC70" i="94"/>
  <c r="CD70" i="94" s="1"/>
  <c r="CT109" i="94"/>
  <c r="BM109" i="94"/>
  <c r="CU16" i="94"/>
  <c r="CC16" i="94"/>
  <c r="CD16" i="94" s="1"/>
  <c r="BM100" i="94"/>
  <c r="CT100" i="94"/>
  <c r="CU27" i="94"/>
  <c r="CC27" i="94"/>
  <c r="CD27" i="94" s="1"/>
  <c r="BM116" i="94"/>
  <c r="CT116" i="94"/>
  <c r="CT43" i="94"/>
  <c r="BM43" i="94"/>
  <c r="BM94" i="94"/>
  <c r="CT94" i="94"/>
  <c r="BM40" i="94"/>
  <c r="CT40" i="94"/>
  <c r="CU90" i="94"/>
  <c r="CC90" i="94"/>
  <c r="CD90" i="94" s="1"/>
  <c r="CU23" i="94"/>
  <c r="CC23" i="94"/>
  <c r="CD23" i="94" s="1"/>
  <c r="BM135" i="94"/>
  <c r="CT135" i="94"/>
  <c r="CT58" i="94"/>
  <c r="BM58" i="94"/>
  <c r="BM79" i="94"/>
  <c r="CT79" i="94"/>
  <c r="BM126" i="94"/>
  <c r="CT126" i="94"/>
  <c r="CU55" i="94"/>
  <c r="CC55" i="94"/>
  <c r="CD55" i="94" s="1"/>
  <c r="CC107" i="94"/>
  <c r="CD107" i="94" s="1"/>
  <c r="CU107" i="94"/>
  <c r="CT39" i="94"/>
  <c r="BM39" i="94"/>
  <c r="CT106" i="94"/>
  <c r="BM106" i="94"/>
  <c r="BM48" i="94"/>
  <c r="CT48" i="94"/>
  <c r="CP119" i="94"/>
  <c r="CQ119" i="94" s="1"/>
  <c r="CW119" i="94"/>
  <c r="CJ119" i="94"/>
  <c r="CC93" i="94"/>
  <c r="CD93" i="94" s="1"/>
  <c r="CU93" i="94"/>
  <c r="CU28" i="94"/>
  <c r="CC28" i="94"/>
  <c r="CD28" i="94" s="1"/>
  <c r="CT122" i="94"/>
  <c r="BM122" i="94"/>
  <c r="CU52" i="94"/>
  <c r="CC52" i="94"/>
  <c r="CD52" i="94" s="1"/>
  <c r="CT80" i="94"/>
  <c r="BM80" i="94"/>
  <c r="CT16" i="94"/>
  <c r="BM16" i="94"/>
  <c r="CU96" i="94"/>
  <c r="CC96" i="94"/>
  <c r="CD96" i="94" s="1"/>
  <c r="CU32" i="94"/>
  <c r="CC32" i="94"/>
  <c r="CD32" i="94" s="1"/>
  <c r="CU88" i="94"/>
  <c r="CC88" i="94"/>
  <c r="CD88" i="94" s="1"/>
  <c r="CU43" i="94"/>
  <c r="CC43" i="94"/>
  <c r="CD43" i="94" s="1"/>
  <c r="CC94" i="94"/>
  <c r="CD94" i="94" s="1"/>
  <c r="CU94" i="94"/>
  <c r="CC40" i="94"/>
  <c r="CD40" i="94" s="1"/>
  <c r="CU40" i="94"/>
  <c r="CU83" i="94"/>
  <c r="CC83" i="94"/>
  <c r="CD83" i="94" s="1"/>
  <c r="BM101" i="94"/>
  <c r="CT101" i="94"/>
  <c r="CU46" i="94"/>
  <c r="CC46" i="94"/>
  <c r="CD46" i="94" s="1"/>
  <c r="CC79" i="94"/>
  <c r="CD79" i="94" s="1"/>
  <c r="CU79" i="94"/>
  <c r="CC126" i="94"/>
  <c r="CD126" i="94" s="1"/>
  <c r="CU126" i="94"/>
  <c r="BM55" i="94"/>
  <c r="CT55" i="94"/>
  <c r="CH18" i="94"/>
  <c r="CK18" i="94" s="1"/>
  <c r="CR18" i="94"/>
  <c r="CS18" i="94" s="1"/>
  <c r="CV18" i="94"/>
  <c r="CN18" i="94"/>
  <c r="CO18" i="94" s="1"/>
  <c r="BM107" i="94"/>
  <c r="CT107" i="94"/>
  <c r="CC39" i="94"/>
  <c r="CD39" i="94" s="1"/>
  <c r="CU39" i="94"/>
  <c r="CU140" i="94"/>
  <c r="CC140" i="94"/>
  <c r="CD140" i="94" s="1"/>
  <c r="CU25" i="94"/>
  <c r="CC25" i="94"/>
  <c r="CD25" i="94" s="1"/>
  <c r="CH119" i="94"/>
  <c r="CK119" i="94" s="1"/>
  <c r="CR119" i="94"/>
  <c r="CS119" i="94" s="1"/>
  <c r="CN119" i="94"/>
  <c r="CO119" i="94" s="1"/>
  <c r="CV119" i="94"/>
  <c r="BM87" i="94"/>
  <c r="CT87" i="94"/>
  <c r="CU122" i="94"/>
  <c r="CC122" i="94"/>
  <c r="CD122" i="94" s="1"/>
  <c r="CT52" i="94"/>
  <c r="BM52" i="94"/>
  <c r="CU80" i="94"/>
  <c r="CC80" i="94"/>
  <c r="CD80" i="94" s="1"/>
  <c r="CT96" i="94"/>
  <c r="BM96" i="94"/>
  <c r="BM32" i="94"/>
  <c r="CT32" i="94"/>
  <c r="CT88" i="94"/>
  <c r="BM88" i="94"/>
  <c r="BM41" i="94"/>
  <c r="CT41" i="94"/>
  <c r="CC84" i="94"/>
  <c r="CD84" i="94" s="1"/>
  <c r="CU84" i="94"/>
  <c r="CU33" i="94"/>
  <c r="CC33" i="94"/>
  <c r="CD33" i="94" s="1"/>
  <c r="CT83" i="94"/>
  <c r="BM83" i="94"/>
  <c r="CC101" i="94"/>
  <c r="CD101" i="94" s="1"/>
  <c r="CU101" i="94"/>
  <c r="BM46" i="94"/>
  <c r="CT46" i="94"/>
  <c r="CC118" i="94"/>
  <c r="CD118" i="94" s="1"/>
  <c r="CU118" i="94"/>
  <c r="CC60" i="94"/>
  <c r="CD60" i="94" s="1"/>
  <c r="CU60" i="94"/>
  <c r="CU114" i="94"/>
  <c r="CC114" i="94"/>
  <c r="CD114" i="94" s="1"/>
  <c r="BM69" i="94"/>
  <c r="CT69" i="94"/>
  <c r="CJ18" i="94"/>
  <c r="CW18" i="94"/>
  <c r="CP18" i="94"/>
  <c r="CQ18" i="94" s="1"/>
  <c r="CT98" i="94"/>
  <c r="BM98" i="94"/>
  <c r="CU31" i="94"/>
  <c r="CC31" i="94"/>
  <c r="CD31" i="94" s="1"/>
  <c r="BM140" i="94"/>
  <c r="CT140" i="94"/>
  <c r="CT25" i="94"/>
  <c r="BM25" i="94"/>
  <c r="CT130" i="94"/>
  <c r="BM130" i="94"/>
  <c r="CC87" i="94"/>
  <c r="CD87" i="94" s="1"/>
  <c r="CU87" i="94"/>
  <c r="BM104" i="94"/>
  <c r="CT104" i="94"/>
  <c r="CU53" i="94"/>
  <c r="CC53" i="94"/>
  <c r="CD53" i="94" s="1"/>
  <c r="CP72" i="94"/>
  <c r="CQ72" i="94" s="1"/>
  <c r="CW72" i="94"/>
  <c r="CJ72" i="94"/>
  <c r="CT137" i="94"/>
  <c r="BM137" i="94"/>
  <c r="CC74" i="94"/>
  <c r="CD74" i="94" s="1"/>
  <c r="CU74" i="94"/>
  <c r="CC82" i="94"/>
  <c r="CD82" i="94" s="1"/>
  <c r="CU82" i="94"/>
  <c r="CU89" i="94"/>
  <c r="CC89" i="94"/>
  <c r="CD89" i="94" s="1"/>
  <c r="CC41" i="94"/>
  <c r="CD41" i="94" s="1"/>
  <c r="CU41" i="94"/>
  <c r="CT84" i="94"/>
  <c r="BM84" i="94"/>
  <c r="BM33" i="94"/>
  <c r="CT33" i="94"/>
  <c r="CT131" i="94"/>
  <c r="BM131" i="94"/>
  <c r="BM64" i="94"/>
  <c r="CT64" i="94"/>
  <c r="CU102" i="94"/>
  <c r="CC102" i="94"/>
  <c r="CD102" i="94" s="1"/>
  <c r="BM26" i="94"/>
  <c r="CT26" i="94"/>
  <c r="CT118" i="94"/>
  <c r="BM118" i="94"/>
  <c r="CT60" i="94"/>
  <c r="BM60" i="94"/>
  <c r="CT114" i="94"/>
  <c r="BM114" i="94"/>
  <c r="CC69" i="94"/>
  <c r="CD69" i="94" s="1"/>
  <c r="CU69" i="94"/>
  <c r="CU98" i="94"/>
  <c r="CC98" i="94"/>
  <c r="CD98" i="94" s="1"/>
  <c r="CT31" i="94"/>
  <c r="BM31" i="94"/>
  <c r="BM110" i="94"/>
  <c r="CT110" i="94"/>
  <c r="CT42" i="94"/>
  <c r="BM42" i="94"/>
  <c r="CC130" i="94"/>
  <c r="CD130" i="94" s="1"/>
  <c r="CU130" i="94"/>
  <c r="BM73" i="94"/>
  <c r="CT73" i="94"/>
  <c r="CU104" i="94"/>
  <c r="CC104" i="94"/>
  <c r="CD104" i="94" s="1"/>
  <c r="BM53" i="94"/>
  <c r="CT53" i="94"/>
  <c r="CR72" i="94"/>
  <c r="CS72" i="94" s="1"/>
  <c r="CH72" i="94"/>
  <c r="CK72" i="94" s="1"/>
  <c r="CN72" i="94"/>
  <c r="CO72" i="94" s="1"/>
  <c r="CV72" i="94"/>
  <c r="CU137" i="94"/>
  <c r="CC137" i="94"/>
  <c r="CD137" i="94" s="1"/>
  <c r="BM74" i="94"/>
  <c r="CT74" i="94"/>
  <c r="BM82" i="94"/>
  <c r="CT82" i="94"/>
  <c r="BM89" i="94"/>
  <c r="CT89" i="94"/>
  <c r="CU29" i="94"/>
  <c r="CC29" i="94"/>
  <c r="CD29" i="94" s="1"/>
  <c r="BM81" i="94"/>
  <c r="CT81" i="94"/>
  <c r="CC131" i="94"/>
  <c r="CD131" i="94" s="1"/>
  <c r="CU131" i="94"/>
  <c r="CC64" i="94"/>
  <c r="CD64" i="94" s="1"/>
  <c r="CU64" i="94"/>
  <c r="CJ134" i="94"/>
  <c r="CP134" i="94"/>
  <c r="CQ134" i="94" s="1"/>
  <c r="CW134" i="94"/>
  <c r="BM102" i="94"/>
  <c r="CT102" i="94"/>
  <c r="CU26" i="94"/>
  <c r="CC26" i="94"/>
  <c r="CD26" i="94" s="1"/>
  <c r="CT124" i="94"/>
  <c r="BM124" i="94"/>
  <c r="CC63" i="94"/>
  <c r="CD63" i="94" s="1"/>
  <c r="CU63" i="94"/>
  <c r="CC134" i="94"/>
  <c r="CD134" i="94" s="1"/>
  <c r="CU134" i="94"/>
  <c r="BM35" i="94"/>
  <c r="CT35" i="94"/>
  <c r="CC86" i="94"/>
  <c r="CD86" i="94" s="1"/>
  <c r="CU86" i="94"/>
  <c r="BM44" i="94"/>
  <c r="CT44" i="94"/>
  <c r="CU110" i="94"/>
  <c r="CC110" i="94"/>
  <c r="CD110" i="94" s="1"/>
  <c r="CU42" i="94"/>
  <c r="CC42" i="94"/>
  <c r="CD42" i="94" s="1"/>
  <c r="CT129" i="94"/>
  <c r="BM129" i="94"/>
  <c r="CC73" i="94"/>
  <c r="CD73" i="94" s="1"/>
  <c r="CU73" i="94"/>
  <c r="CC92" i="94"/>
  <c r="CD92" i="94" s="1"/>
  <c r="CU92" i="94"/>
  <c r="CC59" i="94"/>
  <c r="CD59" i="94" s="1"/>
  <c r="CU59" i="94"/>
  <c r="BM143" i="94"/>
  <c r="CT143" i="94"/>
  <c r="BM136" i="94"/>
  <c r="CT136" i="94"/>
  <c r="CC65" i="94"/>
  <c r="CD65" i="94" s="1"/>
  <c r="CU65" i="94"/>
  <c r="BM77" i="94"/>
  <c r="CT77" i="94"/>
  <c r="CT29" i="94"/>
  <c r="BM29" i="94"/>
  <c r="CU81" i="94"/>
  <c r="CC81" i="94"/>
  <c r="CD81" i="94" s="1"/>
  <c r="BM121" i="94"/>
  <c r="CT121" i="94"/>
  <c r="CC51" i="94"/>
  <c r="CD51" i="94" s="1"/>
  <c r="CU51" i="94"/>
  <c r="CV134" i="94"/>
  <c r="CR134" i="94"/>
  <c r="CS134" i="94" s="1"/>
  <c r="CN134" i="94"/>
  <c r="CO134" i="94" s="1"/>
  <c r="CH134" i="94"/>
  <c r="CK134" i="94" s="1"/>
  <c r="CU85" i="94"/>
  <c r="CC85" i="94"/>
  <c r="CD85" i="94" s="1"/>
  <c r="BM15" i="94"/>
  <c r="CT15" i="94"/>
  <c r="CU124" i="94"/>
  <c r="CC124" i="94"/>
  <c r="CD124" i="94" s="1"/>
  <c r="CT63" i="94"/>
  <c r="BM63" i="94"/>
  <c r="LV48" i="94"/>
  <c r="KQ10" i="94"/>
  <c r="KQ35" i="94" s="1"/>
  <c r="BM134" i="94"/>
  <c r="CT134" i="94"/>
  <c r="CC35" i="94"/>
  <c r="CD35" i="94" s="1"/>
  <c r="CU35" i="94"/>
  <c r="CT86" i="94"/>
  <c r="BM86" i="94"/>
  <c r="CU44" i="94"/>
  <c r="CC44" i="94"/>
  <c r="CD44" i="94" s="1"/>
  <c r="CT97" i="94"/>
  <c r="BM97" i="94"/>
  <c r="CT30" i="94"/>
  <c r="BM30" i="94"/>
  <c r="CU129" i="94"/>
  <c r="CC129" i="94"/>
  <c r="CD129" i="94" s="1"/>
  <c r="CU56" i="94"/>
  <c r="CC56" i="94"/>
  <c r="CD56" i="94" s="1"/>
  <c r="CT92" i="94"/>
  <c r="BM92" i="94"/>
  <c r="CT59" i="94"/>
  <c r="BM59" i="94"/>
  <c r="CC143" i="94"/>
  <c r="CD143" i="94" s="1"/>
  <c r="CU143" i="94"/>
  <c r="CV15" i="94"/>
  <c r="CR15" i="94"/>
  <c r="CS15" i="94" s="1"/>
  <c r="CN15" i="94"/>
  <c r="CO15" i="94" s="1"/>
  <c r="CH15" i="94"/>
  <c r="CK15" i="94" s="1"/>
  <c r="CC136" i="94"/>
  <c r="CD136" i="94" s="1"/>
  <c r="CU136" i="94"/>
  <c r="BM65" i="94"/>
  <c r="CT65" i="94"/>
  <c r="CC77" i="94"/>
  <c r="CD77" i="94" s="1"/>
  <c r="CU77" i="94"/>
  <c r="CT139" i="94"/>
  <c r="BM139" i="94"/>
  <c r="BM71" i="94"/>
  <c r="CT71" i="94"/>
  <c r="CU121" i="94"/>
  <c r="CC121" i="94"/>
  <c r="CD121" i="94" s="1"/>
  <c r="BM51" i="94"/>
  <c r="CT51" i="94"/>
  <c r="BM85" i="94"/>
  <c r="CT85" i="94"/>
  <c r="CU15" i="94"/>
  <c r="CC15" i="94"/>
  <c r="CD15" i="94" s="1"/>
  <c r="CU108" i="94"/>
  <c r="CC108" i="94"/>
  <c r="CD108" i="94" s="1"/>
  <c r="BM37" i="94"/>
  <c r="CT37" i="94"/>
  <c r="CU95" i="94"/>
  <c r="CC95" i="94"/>
  <c r="CD95" i="94" s="1"/>
  <c r="CT18" i="94"/>
  <c r="BM18" i="94"/>
  <c r="CC76" i="94"/>
  <c r="CD76" i="94" s="1"/>
  <c r="CU76" i="94"/>
  <c r="CC21" i="94"/>
  <c r="CD21" i="94" s="1"/>
  <c r="CU21" i="94"/>
  <c r="CC97" i="94"/>
  <c r="CD97" i="94" s="1"/>
  <c r="CU97" i="94"/>
  <c r="CU30" i="94"/>
  <c r="CC30" i="94"/>
  <c r="CD30" i="94" s="1"/>
  <c r="CT56" i="94"/>
  <c r="BM56" i="94"/>
  <c r="CU123" i="94"/>
  <c r="CC123" i="94"/>
  <c r="CD123" i="94" s="1"/>
  <c r="CU20" i="94"/>
  <c r="CC20" i="94"/>
  <c r="CD20" i="94" s="1"/>
  <c r="BM133" i="94"/>
  <c r="CT133" i="94"/>
  <c r="CP15" i="94"/>
  <c r="CQ15" i="94" s="1"/>
  <c r="CW15" i="94"/>
  <c r="CJ15" i="94"/>
  <c r="CC125" i="94"/>
  <c r="CD125" i="94" s="1"/>
  <c r="CU125" i="94"/>
  <c r="CU49" i="94"/>
  <c r="CC49" i="94"/>
  <c r="CD49" i="94" s="1"/>
  <c r="BM127" i="94"/>
  <c r="CT127" i="94"/>
  <c r="BM67" i="94"/>
  <c r="CT67" i="94"/>
  <c r="CC139" i="94"/>
  <c r="CD139" i="94" s="1"/>
  <c r="CU139" i="94"/>
  <c r="CU71" i="94"/>
  <c r="CC71" i="94"/>
  <c r="CD71" i="94" s="1"/>
  <c r="CU105" i="94"/>
  <c r="CC105" i="94"/>
  <c r="CD105" i="94" s="1"/>
  <c r="CU47" i="94"/>
  <c r="CC47" i="94"/>
  <c r="CD47" i="94" s="1"/>
  <c r="CU62" i="94"/>
  <c r="CC62" i="94"/>
  <c r="CD62" i="94" s="1"/>
  <c r="CT108" i="94"/>
  <c r="BM108" i="94"/>
  <c r="CC37" i="94"/>
  <c r="CD37" i="94" s="1"/>
  <c r="CU37" i="94"/>
  <c r="CT95" i="94"/>
  <c r="BM95" i="94"/>
  <c r="CU18" i="94"/>
  <c r="CC18" i="94"/>
  <c r="CD18" i="94" s="1"/>
  <c r="BM76" i="94"/>
  <c r="CT76" i="94"/>
  <c r="BM21" i="94"/>
  <c r="CT21" i="94"/>
  <c r="CU142" i="94"/>
  <c r="CC142" i="94"/>
  <c r="CD142" i="94" s="1"/>
  <c r="CU75" i="94"/>
  <c r="CC75" i="94"/>
  <c r="CD75" i="94" s="1"/>
  <c r="CT34" i="94"/>
  <c r="BM34" i="94"/>
  <c r="BM123" i="94"/>
  <c r="CT123" i="94"/>
  <c r="CT20" i="94"/>
  <c r="BM20" i="94"/>
  <c r="CC133" i="94"/>
  <c r="CD133" i="94" s="1"/>
  <c r="CU133" i="94"/>
  <c r="CC38" i="94"/>
  <c r="CD38" i="94" s="1"/>
  <c r="CU38" i="94"/>
  <c r="CT125" i="94"/>
  <c r="BM125" i="94"/>
  <c r="CT49" i="94"/>
  <c r="BM49" i="94"/>
  <c r="CC127" i="94"/>
  <c r="CD127" i="94" s="1"/>
  <c r="CU127" i="94"/>
  <c r="CC67" i="94"/>
  <c r="CD67" i="94" s="1"/>
  <c r="CU67" i="94"/>
  <c r="CT119" i="94"/>
  <c r="BM119" i="94"/>
  <c r="CU54" i="94"/>
  <c r="CC54" i="94"/>
  <c r="CD54" i="94" s="1"/>
  <c r="BM105" i="94"/>
  <c r="CT105" i="94"/>
  <c r="BM47" i="94"/>
  <c r="CT47" i="94"/>
  <c r="CT62" i="94"/>
  <c r="BM62" i="94"/>
  <c r="CU99" i="94"/>
  <c r="CC99" i="94"/>
  <c r="CD99" i="94" s="1"/>
  <c r="CT22" i="94"/>
  <c r="BM22" i="94"/>
  <c r="BM91" i="94"/>
  <c r="CT91" i="94"/>
  <c r="BM17" i="94"/>
  <c r="CT17" i="94"/>
  <c r="BM68" i="94"/>
  <c r="CT68" i="94"/>
  <c r="CT142" i="94"/>
  <c r="BM142" i="94"/>
  <c r="BM75" i="94"/>
  <c r="CT75" i="94"/>
  <c r="CC34" i="94"/>
  <c r="CD34" i="94" s="1"/>
  <c r="CU34" i="94"/>
  <c r="BM78" i="94"/>
  <c r="CT78" i="94"/>
  <c r="CU112" i="94"/>
  <c r="CC112" i="94"/>
  <c r="CD112" i="94" s="1"/>
  <c r="BM38" i="94"/>
  <c r="CT38" i="94"/>
  <c r="CC117" i="94"/>
  <c r="CD117" i="94" s="1"/>
  <c r="CU117" i="94"/>
  <c r="CU50" i="94"/>
  <c r="CC50" i="94"/>
  <c r="CD50" i="94" s="1"/>
  <c r="CC128" i="94"/>
  <c r="CD128" i="94" s="1"/>
  <c r="CU128" i="94"/>
  <c r="CC119" i="94"/>
  <c r="CD119" i="94" s="1"/>
  <c r="CU119" i="94"/>
  <c r="BM54" i="94"/>
  <c r="CT54" i="94"/>
  <c r="BM113" i="94"/>
  <c r="CT113" i="94"/>
  <c r="BM24" i="94"/>
  <c r="CT24" i="94"/>
  <c r="BM132" i="94"/>
  <c r="CT132" i="94"/>
  <c r="CC45" i="94"/>
  <c r="CD45" i="94" s="1"/>
  <c r="CU45" i="94"/>
  <c r="BM99" i="94"/>
  <c r="CT99" i="94"/>
  <c r="CU22" i="94"/>
  <c r="CC22" i="94"/>
  <c r="CD22" i="94" s="1"/>
  <c r="CU91" i="94"/>
  <c r="CC91" i="94"/>
  <c r="CD91" i="94" s="1"/>
  <c r="CU17" i="94"/>
  <c r="CC17" i="94"/>
  <c r="CD17" i="94" s="1"/>
  <c r="CU68" i="94"/>
  <c r="CC68" i="94"/>
  <c r="CD68" i="94" s="1"/>
  <c r="CT138" i="94"/>
  <c r="BM138" i="94"/>
  <c r="CC61" i="94"/>
  <c r="CD61" i="94" s="1"/>
  <c r="CU61" i="94"/>
  <c r="CT115" i="94"/>
  <c r="BM115" i="94"/>
  <c r="CU19" i="94"/>
  <c r="CC19" i="94"/>
  <c r="CD19" i="94" s="1"/>
  <c r="CV133" i="92"/>
  <c r="CH133" i="92"/>
  <c r="CV40" i="92"/>
  <c r="CK91" i="92"/>
  <c r="CW42" i="92"/>
  <c r="CJ42" i="92"/>
  <c r="CK42" i="92" s="1"/>
  <c r="CW139" i="92"/>
  <c r="CP42" i="92"/>
  <c r="CQ42" i="92" s="1"/>
  <c r="CR139" i="92"/>
  <c r="CS139" i="92" s="1"/>
  <c r="CJ139" i="92"/>
  <c r="CK139" i="92" s="1"/>
  <c r="CK142" i="92"/>
  <c r="CN40" i="92"/>
  <c r="CO40" i="92" s="1"/>
  <c r="CH122" i="92"/>
  <c r="CK122" i="92" s="1"/>
  <c r="CV122" i="92"/>
  <c r="CR122" i="92"/>
  <c r="CS122" i="92" s="1"/>
  <c r="CK44" i="92"/>
  <c r="CH40" i="92"/>
  <c r="CK136" i="92"/>
  <c r="CK93" i="92"/>
  <c r="CK114" i="92"/>
  <c r="CR76" i="92"/>
  <c r="CS76" i="92" s="1"/>
  <c r="CK24" i="92"/>
  <c r="CK130" i="92"/>
  <c r="CK129" i="92"/>
  <c r="CR119" i="92"/>
  <c r="CS119" i="92" s="1"/>
  <c r="CR66" i="92"/>
  <c r="CS66" i="92" s="1"/>
  <c r="CR69" i="92"/>
  <c r="CS69" i="92" s="1"/>
  <c r="CR137" i="92"/>
  <c r="CS137" i="92" s="1"/>
  <c r="CR78" i="92"/>
  <c r="CS78" i="92" s="1"/>
  <c r="CR125" i="92"/>
  <c r="CS125" i="92" s="1"/>
  <c r="CV131" i="92"/>
  <c r="CR131" i="92"/>
  <c r="CS131" i="92" s="1"/>
  <c r="CR117" i="92"/>
  <c r="CS117" i="92" s="1"/>
  <c r="CR77" i="92"/>
  <c r="CS77" i="92" s="1"/>
  <c r="CR92" i="92"/>
  <c r="CS92" i="92" s="1"/>
  <c r="CK85" i="92"/>
  <c r="CH131" i="92"/>
  <c r="CK131" i="92" s="1"/>
  <c r="CW40" i="92"/>
  <c r="CJ40" i="92"/>
  <c r="CN92" i="92"/>
  <c r="CO92" i="92" s="1"/>
  <c r="CK123" i="92"/>
  <c r="CK68" i="92"/>
  <c r="CK71" i="92"/>
  <c r="CK27" i="92"/>
  <c r="CK33" i="92"/>
  <c r="CK86" i="92"/>
  <c r="CK73" i="92"/>
  <c r="CK79" i="92"/>
  <c r="CJ77" i="92"/>
  <c r="CK77" i="92" s="1"/>
  <c r="CV92" i="92"/>
  <c r="CH92" i="92"/>
  <c r="CK92" i="92" s="1"/>
  <c r="CK39" i="92"/>
  <c r="CW125" i="92"/>
  <c r="CJ125" i="92"/>
  <c r="CK125" i="92" s="1"/>
  <c r="CK74" i="92"/>
  <c r="BJ17" i="92"/>
  <c r="CA16" i="92"/>
  <c r="CK75" i="92"/>
  <c r="CK34" i="92"/>
  <c r="CK30" i="92"/>
  <c r="CK133" i="92"/>
  <c r="BJ16" i="92"/>
  <c r="CA15" i="92"/>
  <c r="CE15" i="92" s="1"/>
  <c r="CK83" i="92"/>
  <c r="BJ15" i="92"/>
  <c r="CP77" i="92"/>
  <c r="CQ77" i="92" s="1"/>
  <c r="CW77" i="92"/>
  <c r="CK45" i="92"/>
  <c r="CK126" i="92"/>
  <c r="CK67" i="92"/>
  <c r="CK88" i="92"/>
  <c r="CK22" i="92"/>
  <c r="CK38" i="92"/>
  <c r="CK90" i="92"/>
  <c r="CK26" i="92"/>
  <c r="CK37" i="92"/>
  <c r="CK31" i="92"/>
  <c r="CK32" i="92"/>
  <c r="CK124" i="92"/>
  <c r="CK72" i="92"/>
  <c r="CK118" i="92"/>
  <c r="CK94" i="92"/>
  <c r="CK19" i="92"/>
  <c r="CK28" i="92"/>
  <c r="CK65" i="92"/>
  <c r="CK18" i="92"/>
  <c r="CK128" i="92"/>
  <c r="CK84" i="92"/>
  <c r="CK25" i="92"/>
  <c r="CK127" i="92"/>
  <c r="CK135" i="92"/>
  <c r="CK113" i="92"/>
  <c r="CK89" i="92"/>
  <c r="CK82" i="92"/>
  <c r="CK70" i="92"/>
  <c r="CK43" i="92"/>
  <c r="CK23" i="92"/>
  <c r="CK120" i="92"/>
  <c r="CK80" i="92"/>
  <c r="CK87" i="92"/>
  <c r="CK115" i="92"/>
  <c r="CK81" i="92"/>
  <c r="CK121" i="92"/>
  <c r="CK35" i="92"/>
  <c r="CK20" i="92"/>
  <c r="CK134" i="92"/>
  <c r="CK141" i="92"/>
  <c r="CK143" i="92"/>
  <c r="CK36" i="92"/>
  <c r="CK41" i="92"/>
  <c r="CC99" i="92"/>
  <c r="CD99" i="92" s="1"/>
  <c r="CU99" i="92"/>
  <c r="BM28" i="92"/>
  <c r="CT28" i="92"/>
  <c r="CV78" i="92"/>
  <c r="CH78" i="92"/>
  <c r="CN78" i="92"/>
  <c r="CO78" i="92" s="1"/>
  <c r="CT74" i="92"/>
  <c r="BM74" i="92"/>
  <c r="CC96" i="92"/>
  <c r="CD96" i="92" s="1"/>
  <c r="CU96" i="92"/>
  <c r="BM113" i="92"/>
  <c r="CT113" i="92"/>
  <c r="CC36" i="92"/>
  <c r="CD36" i="92" s="1"/>
  <c r="CU36" i="92"/>
  <c r="BM136" i="92"/>
  <c r="CT136" i="92"/>
  <c r="BM70" i="92"/>
  <c r="CT70" i="92"/>
  <c r="CU122" i="92"/>
  <c r="CC122" i="92"/>
  <c r="CD122" i="92" s="1"/>
  <c r="BM39" i="92"/>
  <c r="CT39" i="92"/>
  <c r="BM60" i="92"/>
  <c r="CT60" i="92"/>
  <c r="BM139" i="92"/>
  <c r="CT139" i="92"/>
  <c r="CC65" i="92"/>
  <c r="CD65" i="92" s="1"/>
  <c r="CU65" i="92"/>
  <c r="BM97" i="92"/>
  <c r="CT97" i="92"/>
  <c r="BM24" i="92"/>
  <c r="CT24" i="92"/>
  <c r="CU87" i="92"/>
  <c r="CC87" i="92"/>
  <c r="CD87" i="92" s="1"/>
  <c r="CU19" i="92"/>
  <c r="CC19" i="92"/>
  <c r="CD19" i="92" s="1"/>
  <c r="CU134" i="92"/>
  <c r="CC134" i="92"/>
  <c r="CD134" i="92" s="1"/>
  <c r="BM26" i="92"/>
  <c r="CT26" i="92"/>
  <c r="CT138" i="92"/>
  <c r="BM138" i="92"/>
  <c r="CU62" i="92"/>
  <c r="CC62" i="92"/>
  <c r="CD62" i="92" s="1"/>
  <c r="BM99" i="92"/>
  <c r="CT99" i="92"/>
  <c r="CU28" i="92"/>
  <c r="CC28" i="92"/>
  <c r="CD28" i="92" s="1"/>
  <c r="BM141" i="92"/>
  <c r="CT141" i="92"/>
  <c r="BM66" i="92"/>
  <c r="CT66" i="92"/>
  <c r="CT96" i="92"/>
  <c r="BM96" i="92"/>
  <c r="CU113" i="92"/>
  <c r="CC113" i="92"/>
  <c r="CD113" i="92" s="1"/>
  <c r="BM36" i="92"/>
  <c r="CT36" i="92"/>
  <c r="CC136" i="92"/>
  <c r="CD136" i="92" s="1"/>
  <c r="CU136" i="92"/>
  <c r="CC70" i="92"/>
  <c r="CD70" i="92" s="1"/>
  <c r="CU70" i="92"/>
  <c r="CU103" i="92"/>
  <c r="CC103" i="92"/>
  <c r="CD103" i="92" s="1"/>
  <c r="CU46" i="92"/>
  <c r="CC46" i="92"/>
  <c r="CD46" i="92" s="1"/>
  <c r="BM143" i="92"/>
  <c r="CT143" i="92"/>
  <c r="CC72" i="92"/>
  <c r="CD72" i="92" s="1"/>
  <c r="CU72" i="92"/>
  <c r="CC139" i="92"/>
  <c r="CD139" i="92" s="1"/>
  <c r="CU139" i="92"/>
  <c r="BM65" i="92"/>
  <c r="CT65" i="92"/>
  <c r="CU97" i="92"/>
  <c r="CC97" i="92"/>
  <c r="CD97" i="92" s="1"/>
  <c r="CU24" i="92"/>
  <c r="CC24" i="92"/>
  <c r="CD24" i="92" s="1"/>
  <c r="BM87" i="92"/>
  <c r="CT87" i="92"/>
  <c r="BM19" i="92"/>
  <c r="CT19" i="92"/>
  <c r="BM134" i="92"/>
  <c r="CT134" i="92"/>
  <c r="CC26" i="92"/>
  <c r="CD26" i="92" s="1"/>
  <c r="CU26" i="92"/>
  <c r="CU138" i="92"/>
  <c r="CC138" i="92"/>
  <c r="CD138" i="92" s="1"/>
  <c r="BM62" i="92"/>
  <c r="CT62" i="92"/>
  <c r="BM80" i="92"/>
  <c r="CT80" i="92"/>
  <c r="BM21" i="92"/>
  <c r="CT21" i="92"/>
  <c r="CU141" i="92"/>
  <c r="CC141" i="92"/>
  <c r="CD141" i="92" s="1"/>
  <c r="CC66" i="92"/>
  <c r="CD66" i="92" s="1"/>
  <c r="CU66" i="92"/>
  <c r="CC67" i="92"/>
  <c r="CD67" i="92" s="1"/>
  <c r="CU67" i="92"/>
  <c r="CU93" i="92"/>
  <c r="CC93" i="92"/>
  <c r="CD93" i="92" s="1"/>
  <c r="BM33" i="92"/>
  <c r="CT33" i="92"/>
  <c r="BM120" i="92"/>
  <c r="CT120" i="92"/>
  <c r="CC51" i="92"/>
  <c r="CD51" i="92" s="1"/>
  <c r="CU51" i="92"/>
  <c r="BM103" i="92"/>
  <c r="CT103" i="92"/>
  <c r="BM46" i="92"/>
  <c r="CT46" i="92"/>
  <c r="CH137" i="92"/>
  <c r="CV137" i="92"/>
  <c r="CN137" i="92"/>
  <c r="CO137" i="92" s="1"/>
  <c r="CC143" i="92"/>
  <c r="CD143" i="92" s="1"/>
  <c r="CU143" i="92"/>
  <c r="BM72" i="92"/>
  <c r="CT72" i="92"/>
  <c r="CC125" i="92"/>
  <c r="CD125" i="92" s="1"/>
  <c r="CU125" i="92"/>
  <c r="CU53" i="92"/>
  <c r="CC53" i="92"/>
  <c r="CD53" i="92" s="1"/>
  <c r="BM81" i="92"/>
  <c r="CT81" i="92"/>
  <c r="BM89" i="92"/>
  <c r="CT89" i="92"/>
  <c r="CC78" i="92"/>
  <c r="CD78" i="92" s="1"/>
  <c r="CU78" i="92"/>
  <c r="CU114" i="92"/>
  <c r="CC114" i="92"/>
  <c r="CD114" i="92" s="1"/>
  <c r="CU49" i="92"/>
  <c r="CC49" i="92"/>
  <c r="CD49" i="92" s="1"/>
  <c r="CU80" i="92"/>
  <c r="CC80" i="92"/>
  <c r="CD80" i="92" s="1"/>
  <c r="CU21" i="92"/>
  <c r="CC21" i="92"/>
  <c r="CD21" i="92" s="1"/>
  <c r="CU116" i="92"/>
  <c r="CC116" i="92"/>
  <c r="CD116" i="92" s="1"/>
  <c r="CT40" i="92"/>
  <c r="BM40" i="92"/>
  <c r="CT67" i="92"/>
  <c r="BM67" i="92"/>
  <c r="CT93" i="92"/>
  <c r="BM93" i="92"/>
  <c r="CC33" i="92"/>
  <c r="CD33" i="92" s="1"/>
  <c r="CU33" i="92"/>
  <c r="CU120" i="92"/>
  <c r="CC120" i="92"/>
  <c r="CD120" i="92" s="1"/>
  <c r="BM51" i="92"/>
  <c r="CT51" i="92"/>
  <c r="CU105" i="92"/>
  <c r="CC105" i="92"/>
  <c r="CD105" i="92" s="1"/>
  <c r="CU47" i="92"/>
  <c r="CC47" i="92"/>
  <c r="CD47" i="92" s="1"/>
  <c r="CW137" i="92"/>
  <c r="CJ137" i="92"/>
  <c r="CP137" i="92"/>
  <c r="CQ137" i="92" s="1"/>
  <c r="BM124" i="92"/>
  <c r="CT124" i="92"/>
  <c r="BM57" i="92"/>
  <c r="CT57" i="92"/>
  <c r="CT125" i="92"/>
  <c r="BM125" i="92"/>
  <c r="CT53" i="92"/>
  <c r="BM53" i="92"/>
  <c r="CC81" i="92"/>
  <c r="CD81" i="92" s="1"/>
  <c r="CU81" i="92"/>
  <c r="CC89" i="92"/>
  <c r="CD89" i="92" s="1"/>
  <c r="CU89" i="92"/>
  <c r="CT78" i="92"/>
  <c r="BM78" i="92"/>
  <c r="CU17" i="92"/>
  <c r="CC17" i="92"/>
  <c r="CD17" i="92" s="1"/>
  <c r="CN21" i="92"/>
  <c r="CO21" i="92" s="1"/>
  <c r="CH21" i="92"/>
  <c r="CV21" i="92"/>
  <c r="CT114" i="92"/>
  <c r="BM114" i="92"/>
  <c r="BM49" i="92"/>
  <c r="CT49" i="92"/>
  <c r="BM85" i="92"/>
  <c r="CT85" i="92"/>
  <c r="CT116" i="92"/>
  <c r="BM116" i="92"/>
  <c r="CU40" i="92"/>
  <c r="CC40" i="92"/>
  <c r="CD40" i="92" s="1"/>
  <c r="CP117" i="92"/>
  <c r="CQ117" i="92" s="1"/>
  <c r="CW117" i="92"/>
  <c r="CJ117" i="92"/>
  <c r="BM137" i="92"/>
  <c r="CT137" i="92"/>
  <c r="BM68" i="92"/>
  <c r="CT68" i="92"/>
  <c r="BM91" i="92"/>
  <c r="CT91" i="92"/>
  <c r="CC112" i="92"/>
  <c r="CD112" i="92" s="1"/>
  <c r="CU112" i="92"/>
  <c r="CC32" i="92"/>
  <c r="CD32" i="92" s="1"/>
  <c r="CU32" i="92"/>
  <c r="BM105" i="92"/>
  <c r="CT105" i="92"/>
  <c r="BM47" i="92"/>
  <c r="CT47" i="92"/>
  <c r="CC124" i="92"/>
  <c r="CD124" i="92" s="1"/>
  <c r="CU124" i="92"/>
  <c r="CC57" i="92"/>
  <c r="CD57" i="92" s="1"/>
  <c r="CU57" i="92"/>
  <c r="CU107" i="92"/>
  <c r="CC107" i="92"/>
  <c r="CD107" i="92" s="1"/>
  <c r="CU25" i="92"/>
  <c r="CC25" i="92"/>
  <c r="CD25" i="92" s="1"/>
  <c r="CC128" i="92"/>
  <c r="CD128" i="92" s="1"/>
  <c r="CU128" i="92"/>
  <c r="CU64" i="92"/>
  <c r="CC64" i="92"/>
  <c r="CD64" i="92" s="1"/>
  <c r="CU142" i="92"/>
  <c r="CC142" i="92"/>
  <c r="CD142" i="92" s="1"/>
  <c r="CU73" i="92"/>
  <c r="CC73" i="92"/>
  <c r="CD73" i="92" s="1"/>
  <c r="BM83" i="92"/>
  <c r="CT83" i="92"/>
  <c r="CW21" i="92"/>
  <c r="CP21" i="92"/>
  <c r="CQ21" i="92" s="1"/>
  <c r="CJ21" i="92"/>
  <c r="CT92" i="92"/>
  <c r="BM92" i="92"/>
  <c r="BM41" i="92"/>
  <c r="CT41" i="92"/>
  <c r="CC85" i="92"/>
  <c r="CD85" i="92" s="1"/>
  <c r="CU85" i="92"/>
  <c r="BM115" i="92"/>
  <c r="CT115" i="92"/>
  <c r="CT38" i="92"/>
  <c r="BM38" i="92"/>
  <c r="CN117" i="92"/>
  <c r="CO117" i="92" s="1"/>
  <c r="CV117" i="92"/>
  <c r="CH117" i="92"/>
  <c r="CU137" i="92"/>
  <c r="CC137" i="92"/>
  <c r="CD137" i="92" s="1"/>
  <c r="CC68" i="92"/>
  <c r="CD68" i="92" s="1"/>
  <c r="CU68" i="92"/>
  <c r="CC91" i="92"/>
  <c r="CD91" i="92" s="1"/>
  <c r="CU91" i="92"/>
  <c r="CT112" i="92"/>
  <c r="BM112" i="92"/>
  <c r="CT32" i="92"/>
  <c r="BM32" i="92"/>
  <c r="CU90" i="92"/>
  <c r="CC90" i="92"/>
  <c r="CD90" i="92" s="1"/>
  <c r="CC117" i="92"/>
  <c r="CD117" i="92" s="1"/>
  <c r="CU117" i="92"/>
  <c r="CU30" i="92"/>
  <c r="CC30" i="92"/>
  <c r="CD30" i="92" s="1"/>
  <c r="CN66" i="92"/>
  <c r="CO66" i="92" s="1"/>
  <c r="CV66" i="92"/>
  <c r="CH66" i="92"/>
  <c r="BM107" i="92"/>
  <c r="CT107" i="92"/>
  <c r="CT25" i="92"/>
  <c r="BM25" i="92"/>
  <c r="CT128" i="92"/>
  <c r="BM128" i="92"/>
  <c r="CT64" i="92"/>
  <c r="BM64" i="92"/>
  <c r="CT142" i="92"/>
  <c r="BM142" i="92"/>
  <c r="BM73" i="92"/>
  <c r="CT73" i="92"/>
  <c r="CU83" i="92"/>
  <c r="CC83" i="92"/>
  <c r="CD83" i="92" s="1"/>
  <c r="CU92" i="92"/>
  <c r="CC92" i="92"/>
  <c r="CD92" i="92" s="1"/>
  <c r="CC41" i="92"/>
  <c r="CD41" i="92" s="1"/>
  <c r="CU41" i="92"/>
  <c r="CT132" i="92"/>
  <c r="BM132" i="92"/>
  <c r="CT59" i="92"/>
  <c r="BM59" i="92"/>
  <c r="CC115" i="92"/>
  <c r="CD115" i="92" s="1"/>
  <c r="CU115" i="92"/>
  <c r="CU38" i="92"/>
  <c r="CC38" i="92"/>
  <c r="CD38" i="92" s="1"/>
  <c r="CC133" i="92"/>
  <c r="CD133" i="92" s="1"/>
  <c r="CU133" i="92"/>
  <c r="CU44" i="92"/>
  <c r="CC44" i="92"/>
  <c r="CD44" i="92" s="1"/>
  <c r="CC76" i="92"/>
  <c r="CD76" i="92" s="1"/>
  <c r="CU76" i="92"/>
  <c r="BM129" i="92"/>
  <c r="CT129" i="92"/>
  <c r="CC31" i="92"/>
  <c r="CD31" i="92" s="1"/>
  <c r="CU31" i="92"/>
  <c r="CT90" i="92"/>
  <c r="BM90" i="92"/>
  <c r="BM117" i="92"/>
  <c r="CT117" i="92"/>
  <c r="CT30" i="92"/>
  <c r="BM30" i="92"/>
  <c r="CP66" i="92"/>
  <c r="CQ66" i="92" s="1"/>
  <c r="CW66" i="92"/>
  <c r="CJ66" i="92"/>
  <c r="CC88" i="92"/>
  <c r="CD88" i="92" s="1"/>
  <c r="CU88" i="92"/>
  <c r="CU29" i="92"/>
  <c r="CC29" i="92"/>
  <c r="CD29" i="92" s="1"/>
  <c r="CV76" i="92"/>
  <c r="CH76" i="92"/>
  <c r="CN76" i="92"/>
  <c r="CO76" i="92" s="1"/>
  <c r="BM131" i="92"/>
  <c r="CT131" i="92"/>
  <c r="BM58" i="92"/>
  <c r="CT58" i="92"/>
  <c r="CC119" i="92"/>
  <c r="CD119" i="92" s="1"/>
  <c r="CU119" i="92"/>
  <c r="CU56" i="92"/>
  <c r="CC56" i="92"/>
  <c r="CD56" i="92" s="1"/>
  <c r="CU130" i="92"/>
  <c r="CC130" i="92"/>
  <c r="CD130" i="92" s="1"/>
  <c r="BM75" i="92"/>
  <c r="CT75" i="92"/>
  <c r="CU102" i="92"/>
  <c r="CC102" i="92"/>
  <c r="CD102" i="92" s="1"/>
  <c r="BM22" i="92"/>
  <c r="CT22" i="92"/>
  <c r="CU132" i="92"/>
  <c r="CC132" i="92"/>
  <c r="CD132" i="92" s="1"/>
  <c r="CU59" i="92"/>
  <c r="CC59" i="92"/>
  <c r="CD59" i="92" s="1"/>
  <c r="CT95" i="92"/>
  <c r="BM95" i="92"/>
  <c r="BM35" i="92"/>
  <c r="CT35" i="92"/>
  <c r="BM133" i="92"/>
  <c r="CT133" i="92"/>
  <c r="BM44" i="92"/>
  <c r="CT44" i="92"/>
  <c r="CT76" i="92"/>
  <c r="BM76" i="92"/>
  <c r="CC129" i="92"/>
  <c r="CD129" i="92" s="1"/>
  <c r="CU129" i="92"/>
  <c r="BM31" i="92"/>
  <c r="CT31" i="92"/>
  <c r="CP119" i="92"/>
  <c r="CQ119" i="92" s="1"/>
  <c r="CW119" i="92"/>
  <c r="CJ119" i="92"/>
  <c r="CU63" i="92"/>
  <c r="CC63" i="92"/>
  <c r="CD63" i="92" s="1"/>
  <c r="CC100" i="92"/>
  <c r="CD100" i="92" s="1"/>
  <c r="CU100" i="92"/>
  <c r="CC34" i="92"/>
  <c r="CD34" i="92" s="1"/>
  <c r="CU34" i="92"/>
  <c r="CT88" i="92"/>
  <c r="BM88" i="92"/>
  <c r="BM29" i="92"/>
  <c r="CT29" i="92"/>
  <c r="CJ76" i="92"/>
  <c r="CW76" i="92"/>
  <c r="CP76" i="92"/>
  <c r="CQ76" i="92" s="1"/>
  <c r="CC131" i="92"/>
  <c r="CD131" i="92" s="1"/>
  <c r="CU131" i="92"/>
  <c r="CU58" i="92"/>
  <c r="CC58" i="92"/>
  <c r="CD58" i="92" s="1"/>
  <c r="CH69" i="92"/>
  <c r="CN69" i="92"/>
  <c r="CO69" i="92" s="1"/>
  <c r="CV69" i="92"/>
  <c r="CT119" i="92"/>
  <c r="BM119" i="92"/>
  <c r="BM56" i="92"/>
  <c r="CT56" i="92"/>
  <c r="CT130" i="92"/>
  <c r="BM130" i="92"/>
  <c r="CU75" i="92"/>
  <c r="CC75" i="92"/>
  <c r="CD75" i="92" s="1"/>
  <c r="CT102" i="92"/>
  <c r="BM102" i="92"/>
  <c r="CC22" i="92"/>
  <c r="CD22" i="92" s="1"/>
  <c r="CU22" i="92"/>
  <c r="CU123" i="92"/>
  <c r="CC123" i="92"/>
  <c r="CD123" i="92" s="1"/>
  <c r="CC42" i="92"/>
  <c r="CD42" i="92" s="1"/>
  <c r="CU42" i="92"/>
  <c r="CC95" i="92"/>
  <c r="CD95" i="92" s="1"/>
  <c r="CU95" i="92"/>
  <c r="CC35" i="92"/>
  <c r="CD35" i="92" s="1"/>
  <c r="CU35" i="92"/>
  <c r="CU110" i="92"/>
  <c r="CC110" i="92"/>
  <c r="CD110" i="92" s="1"/>
  <c r="CU55" i="92"/>
  <c r="CC55" i="92"/>
  <c r="CD55" i="92" s="1"/>
  <c r="BM140" i="92"/>
  <c r="CT140" i="92"/>
  <c r="CU61" i="92"/>
  <c r="CC61" i="92"/>
  <c r="CD61" i="92" s="1"/>
  <c r="BM84" i="92"/>
  <c r="CT84" i="92"/>
  <c r="CH119" i="92"/>
  <c r="CN119" i="92"/>
  <c r="CO119" i="92" s="1"/>
  <c r="CV119" i="92"/>
  <c r="BM63" i="92"/>
  <c r="CT63" i="92"/>
  <c r="CT100" i="92"/>
  <c r="BM100" i="92"/>
  <c r="BM34" i="92"/>
  <c r="CT34" i="92"/>
  <c r="BM79" i="92"/>
  <c r="CT79" i="92"/>
  <c r="CC126" i="92"/>
  <c r="CD126" i="92" s="1"/>
  <c r="CU126" i="92"/>
  <c r="CU50" i="92"/>
  <c r="CC50" i="92"/>
  <c r="CD50" i="92" s="1"/>
  <c r="CP69" i="92"/>
  <c r="CQ69" i="92" s="1"/>
  <c r="CW69" i="92"/>
  <c r="CJ69" i="92"/>
  <c r="CU108" i="92"/>
  <c r="CC108" i="92"/>
  <c r="CD108" i="92" s="1"/>
  <c r="CU48" i="92"/>
  <c r="CC48" i="92"/>
  <c r="CD48" i="92" s="1"/>
  <c r="CU121" i="92"/>
  <c r="CC121" i="92"/>
  <c r="CD121" i="92" s="1"/>
  <c r="CU52" i="92"/>
  <c r="CC52" i="92"/>
  <c r="CD52" i="92" s="1"/>
  <c r="CU101" i="92"/>
  <c r="CC101" i="92"/>
  <c r="CD101" i="92" s="1"/>
  <c r="BM18" i="92"/>
  <c r="CT18" i="92"/>
  <c r="CT123" i="92"/>
  <c r="BM123" i="92"/>
  <c r="CT42" i="92"/>
  <c r="BM42" i="92"/>
  <c r="CT82" i="92"/>
  <c r="BM82" i="92"/>
  <c r="BM20" i="92"/>
  <c r="CT20" i="92"/>
  <c r="BM110" i="92"/>
  <c r="CT110" i="92"/>
  <c r="BM55" i="92"/>
  <c r="CT55" i="92"/>
  <c r="CC140" i="92"/>
  <c r="CD140" i="92" s="1"/>
  <c r="CU140" i="92"/>
  <c r="CT61" i="92"/>
  <c r="BM61" i="92"/>
  <c r="CU84" i="92"/>
  <c r="CC84" i="92"/>
  <c r="CD84" i="92" s="1"/>
  <c r="CC127" i="92"/>
  <c r="CD127" i="92" s="1"/>
  <c r="CU127" i="92"/>
  <c r="CC77" i="92"/>
  <c r="CD77" i="92" s="1"/>
  <c r="CU77" i="92"/>
  <c r="BM86" i="92"/>
  <c r="CT86" i="92"/>
  <c r="CC79" i="92"/>
  <c r="CD79" i="92" s="1"/>
  <c r="CU79" i="92"/>
  <c r="BM126" i="92"/>
  <c r="CT126" i="92"/>
  <c r="CT50" i="92"/>
  <c r="BM50" i="92"/>
  <c r="BM108" i="92"/>
  <c r="CT108" i="92"/>
  <c r="CT48" i="92"/>
  <c r="BM48" i="92"/>
  <c r="CT121" i="92"/>
  <c r="BM121" i="92"/>
  <c r="BM52" i="92"/>
  <c r="CT52" i="92"/>
  <c r="BM101" i="92"/>
  <c r="CT101" i="92"/>
  <c r="CC18" i="92"/>
  <c r="CD18" i="92" s="1"/>
  <c r="CU18" i="92"/>
  <c r="CC111" i="92"/>
  <c r="CD111" i="92" s="1"/>
  <c r="CU111" i="92"/>
  <c r="BM45" i="92"/>
  <c r="CT45" i="92"/>
  <c r="CU82" i="92"/>
  <c r="CC82" i="92"/>
  <c r="CD82" i="92" s="1"/>
  <c r="CU20" i="92"/>
  <c r="CC20" i="92"/>
  <c r="CD20" i="92" s="1"/>
  <c r="CU104" i="92"/>
  <c r="CC104" i="92"/>
  <c r="CD104" i="92" s="1"/>
  <c r="BM37" i="92"/>
  <c r="CT37" i="92"/>
  <c r="CU118" i="92"/>
  <c r="CC118" i="92"/>
  <c r="CD118" i="92" s="1"/>
  <c r="CU54" i="92"/>
  <c r="CC54" i="92"/>
  <c r="CD54" i="92" s="1"/>
  <c r="CU69" i="92"/>
  <c r="CC69" i="92"/>
  <c r="CD69" i="92" s="1"/>
  <c r="CT127" i="92"/>
  <c r="BM127" i="92"/>
  <c r="BM77" i="92"/>
  <c r="CT77" i="92"/>
  <c r="CC86" i="92"/>
  <c r="CD86" i="92" s="1"/>
  <c r="CU86" i="92"/>
  <c r="CC135" i="92"/>
  <c r="CD135" i="92" s="1"/>
  <c r="CU135" i="92"/>
  <c r="CU71" i="92"/>
  <c r="CC71" i="92"/>
  <c r="CD71" i="92" s="1"/>
  <c r="BM106" i="92"/>
  <c r="CT106" i="92"/>
  <c r="CU27" i="92"/>
  <c r="CC27" i="92"/>
  <c r="CD27" i="92" s="1"/>
  <c r="CU109" i="92"/>
  <c r="CC109" i="92"/>
  <c r="CD109" i="92" s="1"/>
  <c r="CU23" i="92"/>
  <c r="CC23" i="92"/>
  <c r="CD23" i="92" s="1"/>
  <c r="CC98" i="92"/>
  <c r="CD98" i="92" s="1"/>
  <c r="CU98" i="92"/>
  <c r="BM43" i="92"/>
  <c r="CT43" i="92"/>
  <c r="CT94" i="92"/>
  <c r="BM94" i="92"/>
  <c r="CT111" i="92"/>
  <c r="BM111" i="92"/>
  <c r="CC45" i="92"/>
  <c r="CD45" i="92" s="1"/>
  <c r="CU45" i="92"/>
  <c r="CW78" i="92"/>
  <c r="CJ78" i="92"/>
  <c r="CP78" i="92"/>
  <c r="CQ78" i="92" s="1"/>
  <c r="CC74" i="92"/>
  <c r="CD74" i="92" s="1"/>
  <c r="CU74" i="92"/>
  <c r="CT104" i="92"/>
  <c r="BM104" i="92"/>
  <c r="CU37" i="92"/>
  <c r="CC37" i="92"/>
  <c r="CD37" i="92" s="1"/>
  <c r="BM118" i="92"/>
  <c r="CT118" i="92"/>
  <c r="BM54" i="92"/>
  <c r="CT54" i="92"/>
  <c r="CT69" i="92"/>
  <c r="BM69" i="92"/>
  <c r="BM122" i="92"/>
  <c r="CT122" i="92"/>
  <c r="CU39" i="92"/>
  <c r="CC39" i="92"/>
  <c r="CD39" i="92" s="1"/>
  <c r="CU60" i="92"/>
  <c r="CC60" i="92"/>
  <c r="CD60" i="92" s="1"/>
  <c r="CT135" i="92"/>
  <c r="BM135" i="92"/>
  <c r="CT71" i="92"/>
  <c r="BM71" i="92"/>
  <c r="CU106" i="92"/>
  <c r="CC106" i="92"/>
  <c r="CD106" i="92" s="1"/>
  <c r="CT27" i="92"/>
  <c r="BM27" i="92"/>
  <c r="BM109" i="92"/>
  <c r="CT109" i="92"/>
  <c r="CT23" i="92"/>
  <c r="BM23" i="92"/>
  <c r="CT98" i="92"/>
  <c r="BM98" i="92"/>
  <c r="CC43" i="92"/>
  <c r="CD43" i="92" s="1"/>
  <c r="CU43" i="92"/>
  <c r="CC94" i="92"/>
  <c r="CD94" i="92" s="1"/>
  <c r="CU94" i="92"/>
  <c r="DA136" i="94" l="1"/>
  <c r="DA127" i="94"/>
  <c r="DA143" i="94"/>
  <c r="DA133" i="94"/>
  <c r="DA126" i="94"/>
  <c r="DA135" i="94"/>
  <c r="DA128" i="94"/>
  <c r="DA142" i="94"/>
  <c r="DA134" i="94"/>
  <c r="DA137" i="94"/>
  <c r="DA125" i="94"/>
  <c r="DA115" i="94"/>
  <c r="DA117" i="94"/>
  <c r="DA138" i="94"/>
  <c r="DA129" i="94"/>
  <c r="DA119" i="94"/>
  <c r="DA130" i="94"/>
  <c r="DA118" i="94"/>
  <c r="DA139" i="94"/>
  <c r="DA122" i="94"/>
  <c r="DA140" i="94"/>
  <c r="DA124" i="94"/>
  <c r="DA112" i="94"/>
  <c r="DA109" i="94"/>
  <c r="DA132" i="94"/>
  <c r="DA116" i="94"/>
  <c r="DA108" i="94"/>
  <c r="DA141" i="94"/>
  <c r="DA114" i="94"/>
  <c r="DA98" i="94"/>
  <c r="DA110" i="94"/>
  <c r="DA113" i="94"/>
  <c r="DA103" i="94"/>
  <c r="DA100" i="94"/>
  <c r="DA123" i="94"/>
  <c r="DA120" i="94"/>
  <c r="DA107" i="94"/>
  <c r="DA84" i="94"/>
  <c r="DA86" i="94"/>
  <c r="DA111" i="94"/>
  <c r="DA105" i="94"/>
  <c r="DA99" i="94"/>
  <c r="DA93" i="94"/>
  <c r="DA121" i="94"/>
  <c r="DA95" i="94"/>
  <c r="DA92" i="94"/>
  <c r="DA131" i="94"/>
  <c r="DA101" i="94"/>
  <c r="DA97" i="94"/>
  <c r="DA96" i="94"/>
  <c r="DA91" i="94"/>
  <c r="DA87" i="94"/>
  <c r="DA104" i="94"/>
  <c r="DA94" i="94"/>
  <c r="DA82" i="94"/>
  <c r="DA77" i="94"/>
  <c r="DA106" i="94"/>
  <c r="DA79" i="94"/>
  <c r="DA102" i="94"/>
  <c r="DA89" i="94"/>
  <c r="DA83" i="94"/>
  <c r="DA74" i="94"/>
  <c r="DA85" i="94"/>
  <c r="DA78" i="94"/>
  <c r="DA65" i="94"/>
  <c r="DA81" i="94"/>
  <c r="DA75" i="94"/>
  <c r="DA67" i="94"/>
  <c r="DA69" i="94"/>
  <c r="DA90" i="94"/>
  <c r="DA71" i="94"/>
  <c r="DA80" i="94"/>
  <c r="DA76" i="94"/>
  <c r="DA72" i="94"/>
  <c r="DA63" i="94"/>
  <c r="DA60" i="94"/>
  <c r="DA88" i="94"/>
  <c r="DA68" i="94"/>
  <c r="DA70" i="94"/>
  <c r="DA47" i="94"/>
  <c r="DA46" i="94"/>
  <c r="DA49" i="94"/>
  <c r="DA73" i="94"/>
  <c r="DA54" i="94"/>
  <c r="DA51" i="94"/>
  <c r="DA43" i="94"/>
  <c r="DA58" i="94"/>
  <c r="DA64" i="94"/>
  <c r="DA57" i="94"/>
  <c r="DA53" i="94"/>
  <c r="DA50" i="94"/>
  <c r="DA48" i="94"/>
  <c r="DA55" i="94"/>
  <c r="DA45" i="94"/>
  <c r="DA40" i="94"/>
  <c r="DA61" i="94"/>
  <c r="DA52" i="94"/>
  <c r="DA39" i="94"/>
  <c r="DA62" i="94"/>
  <c r="DA42" i="94"/>
  <c r="DA36" i="94"/>
  <c r="DA34" i="94"/>
  <c r="DA66" i="94"/>
  <c r="DA59" i="94"/>
  <c r="DA38" i="94"/>
  <c r="DA35" i="94"/>
  <c r="DA41" i="94"/>
  <c r="DA37" i="94"/>
  <c r="DA31" i="94"/>
  <c r="DA25" i="94"/>
  <c r="DA19" i="94"/>
  <c r="DA33" i="94"/>
  <c r="DA27" i="94"/>
  <c r="DA23" i="94"/>
  <c r="DA17" i="94"/>
  <c r="DA21" i="94"/>
  <c r="DA30" i="94"/>
  <c r="DA29" i="94"/>
  <c r="DA26" i="94"/>
  <c r="DA22" i="94"/>
  <c r="DA18" i="94"/>
  <c r="DA44" i="94"/>
  <c r="DA20" i="94"/>
  <c r="DA56" i="94"/>
  <c r="DA24" i="94"/>
  <c r="DA16" i="94"/>
  <c r="DA15" i="94"/>
  <c r="DA32" i="94"/>
  <c r="DA28" i="94"/>
  <c r="CY143" i="94"/>
  <c r="CY129" i="94"/>
  <c r="CY139" i="94"/>
  <c r="CY131" i="94"/>
  <c r="CY142" i="94"/>
  <c r="CY130" i="94"/>
  <c r="CY134" i="94"/>
  <c r="CY135" i="94"/>
  <c r="CY132" i="94"/>
  <c r="CY126" i="94"/>
  <c r="CY125" i="94"/>
  <c r="CY141" i="94"/>
  <c r="CY124" i="94"/>
  <c r="CY121" i="94"/>
  <c r="CY136" i="94"/>
  <c r="CY127" i="94"/>
  <c r="CY120" i="94"/>
  <c r="CY122" i="94"/>
  <c r="CY128" i="94"/>
  <c r="CY137" i="94"/>
  <c r="CY107" i="94"/>
  <c r="CY106" i="94"/>
  <c r="CY138" i="94"/>
  <c r="CY112" i="94"/>
  <c r="CY109" i="94"/>
  <c r="CY133" i="94"/>
  <c r="CY104" i="94"/>
  <c r="CY111" i="94"/>
  <c r="CY105" i="94"/>
  <c r="CY101" i="94"/>
  <c r="CY115" i="94"/>
  <c r="CY108" i="94"/>
  <c r="CY119" i="94"/>
  <c r="CY114" i="94"/>
  <c r="CY110" i="94"/>
  <c r="CY94" i="94"/>
  <c r="CY90" i="94"/>
  <c r="CY103" i="94"/>
  <c r="CY84" i="94"/>
  <c r="CY118" i="94"/>
  <c r="CY117" i="94"/>
  <c r="CY89" i="94"/>
  <c r="CY102" i="94"/>
  <c r="CY140" i="94"/>
  <c r="CY123" i="94"/>
  <c r="CY113" i="94"/>
  <c r="CY95" i="94"/>
  <c r="CY92" i="94"/>
  <c r="CY88" i="94"/>
  <c r="CY98" i="94"/>
  <c r="CY97" i="94"/>
  <c r="CY96" i="94"/>
  <c r="CY91" i="94"/>
  <c r="CY87" i="94"/>
  <c r="CY86" i="94"/>
  <c r="CY85" i="94"/>
  <c r="CY78" i="94"/>
  <c r="CY80" i="94"/>
  <c r="CY82" i="94"/>
  <c r="CY75" i="94"/>
  <c r="CY79" i="94"/>
  <c r="CY81" i="94"/>
  <c r="CY100" i="94"/>
  <c r="CY83" i="94"/>
  <c r="CY68" i="94"/>
  <c r="CY70" i="94"/>
  <c r="CY65" i="94"/>
  <c r="CY77" i="94"/>
  <c r="CY69" i="94"/>
  <c r="CY61" i="94"/>
  <c r="CY73" i="94"/>
  <c r="CY64" i="94"/>
  <c r="CY116" i="94"/>
  <c r="CY99" i="94"/>
  <c r="CY74" i="94"/>
  <c r="CY76" i="94"/>
  <c r="CY71" i="94"/>
  <c r="CY72" i="94"/>
  <c r="CY66" i="94"/>
  <c r="CY55" i="94"/>
  <c r="CY44" i="94"/>
  <c r="CY62" i="94"/>
  <c r="CY56" i="94"/>
  <c r="CY52" i="94"/>
  <c r="CY47" i="94"/>
  <c r="CY46" i="94"/>
  <c r="CY59" i="94"/>
  <c r="CY54" i="94"/>
  <c r="CY51" i="94"/>
  <c r="CY43" i="94"/>
  <c r="CY58" i="94"/>
  <c r="CY45" i="94"/>
  <c r="CY67" i="94"/>
  <c r="CY57" i="94"/>
  <c r="CY53" i="94"/>
  <c r="CY38" i="94"/>
  <c r="CY93" i="94"/>
  <c r="CY37" i="94"/>
  <c r="CY35" i="94"/>
  <c r="CY60" i="94"/>
  <c r="CY48" i="94"/>
  <c r="CY33" i="94"/>
  <c r="CY31" i="94"/>
  <c r="CY63" i="94"/>
  <c r="CY39" i="94"/>
  <c r="CY49" i="94"/>
  <c r="CY42" i="94"/>
  <c r="CY32" i="94"/>
  <c r="CY29" i="94"/>
  <c r="CY26" i="94"/>
  <c r="CY22" i="94"/>
  <c r="CY18" i="94"/>
  <c r="CY40" i="94"/>
  <c r="CY28" i="94"/>
  <c r="CY20" i="94"/>
  <c r="CY16" i="94"/>
  <c r="CY41" i="94"/>
  <c r="CY34" i="94"/>
  <c r="CY36" i="94"/>
  <c r="CY25" i="94"/>
  <c r="CY21" i="94"/>
  <c r="CY27" i="94"/>
  <c r="CY23" i="94"/>
  <c r="CY19" i="94"/>
  <c r="CY17" i="94"/>
  <c r="CY30" i="94"/>
  <c r="CY24" i="94"/>
  <c r="CY50" i="94"/>
  <c r="CY15" i="94"/>
  <c r="CX137" i="94"/>
  <c r="CX136" i="94"/>
  <c r="CX127" i="94"/>
  <c r="CX143" i="94"/>
  <c r="CX129" i="94"/>
  <c r="CX135" i="94"/>
  <c r="CX128" i="94"/>
  <c r="CX138" i="94"/>
  <c r="CX132" i="94"/>
  <c r="CX140" i="94"/>
  <c r="CX131" i="94"/>
  <c r="CX126" i="94"/>
  <c r="CX125" i="94"/>
  <c r="CX133" i="94"/>
  <c r="CX119" i="94"/>
  <c r="CX141" i="94"/>
  <c r="CX134" i="94"/>
  <c r="CX130" i="94"/>
  <c r="CX123" i="94"/>
  <c r="CX139" i="94"/>
  <c r="CX120" i="94"/>
  <c r="CX122" i="94"/>
  <c r="CX142" i="94"/>
  <c r="CX118" i="94"/>
  <c r="CX113" i="94"/>
  <c r="CX107" i="94"/>
  <c r="CX124" i="94"/>
  <c r="CX106" i="94"/>
  <c r="CX117" i="94"/>
  <c r="CX116" i="94"/>
  <c r="CX121" i="94"/>
  <c r="CX104" i="94"/>
  <c r="CX111" i="94"/>
  <c r="CX105" i="94"/>
  <c r="CX101" i="94"/>
  <c r="CX115" i="94"/>
  <c r="CX108" i="94"/>
  <c r="CX114" i="94"/>
  <c r="CX98" i="94"/>
  <c r="CX100" i="94"/>
  <c r="CX87" i="94"/>
  <c r="CX112" i="94"/>
  <c r="CX94" i="94"/>
  <c r="CX90" i="94"/>
  <c r="CX110" i="94"/>
  <c r="CX99" i="94"/>
  <c r="CX93" i="94"/>
  <c r="CX102" i="94"/>
  <c r="CX85" i="94"/>
  <c r="CX95" i="94"/>
  <c r="CX92" i="94"/>
  <c r="CX88" i="94"/>
  <c r="CX109" i="94"/>
  <c r="CX97" i="94"/>
  <c r="CX96" i="94"/>
  <c r="CX86" i="94"/>
  <c r="CX78" i="94"/>
  <c r="CX80" i="94"/>
  <c r="CX77" i="94"/>
  <c r="CX103" i="94"/>
  <c r="CX79" i="94"/>
  <c r="CX81" i="94"/>
  <c r="CX89" i="94"/>
  <c r="CX66" i="94"/>
  <c r="CX68" i="94"/>
  <c r="CX62" i="94"/>
  <c r="CX75" i="94"/>
  <c r="CX70" i="94"/>
  <c r="CX67" i="94"/>
  <c r="CX83" i="94"/>
  <c r="CX69" i="94"/>
  <c r="CX91" i="94"/>
  <c r="CX84" i="94"/>
  <c r="CX73" i="94"/>
  <c r="CX64" i="94"/>
  <c r="CX74" i="94"/>
  <c r="CX76" i="94"/>
  <c r="CX71" i="94"/>
  <c r="CX63" i="94"/>
  <c r="CX55" i="94"/>
  <c r="CX44" i="94"/>
  <c r="CX65" i="94"/>
  <c r="CX56" i="94"/>
  <c r="CX52" i="94"/>
  <c r="CX60" i="94"/>
  <c r="CX49" i="94"/>
  <c r="CX61" i="94"/>
  <c r="CX59" i="94"/>
  <c r="CX82" i="94"/>
  <c r="CX72" i="94"/>
  <c r="CX54" i="94"/>
  <c r="CX51" i="94"/>
  <c r="CX58" i="94"/>
  <c r="CX45" i="94"/>
  <c r="CX50" i="94"/>
  <c r="CX41" i="94"/>
  <c r="CX30" i="94"/>
  <c r="CX53" i="94"/>
  <c r="CX40" i="94"/>
  <c r="CX37" i="94"/>
  <c r="CX35" i="94"/>
  <c r="CX48" i="94"/>
  <c r="CX33" i="94"/>
  <c r="CX31" i="94"/>
  <c r="CX43" i="94"/>
  <c r="CX34" i="94"/>
  <c r="CX29" i="94"/>
  <c r="CX47" i="94"/>
  <c r="CX39" i="94"/>
  <c r="CX24" i="94"/>
  <c r="CX32" i="94"/>
  <c r="CX26" i="94"/>
  <c r="CX22" i="94"/>
  <c r="CX18" i="94"/>
  <c r="CX57" i="94"/>
  <c r="CX46" i="94"/>
  <c r="CX28" i="94"/>
  <c r="CX38" i="94"/>
  <c r="CX36" i="94"/>
  <c r="CX42" i="94"/>
  <c r="CX27" i="94"/>
  <c r="CX23" i="94"/>
  <c r="CX17" i="94"/>
  <c r="CX20" i="94"/>
  <c r="CX19" i="94"/>
  <c r="CX15" i="94"/>
  <c r="CX25" i="94"/>
  <c r="CX21" i="94"/>
  <c r="CX16" i="94"/>
  <c r="CL137" i="94"/>
  <c r="CM137" i="94" s="1"/>
  <c r="CL136" i="94"/>
  <c r="CM136" i="94" s="1"/>
  <c r="CL127" i="94"/>
  <c r="CM127" i="94" s="1"/>
  <c r="CL143" i="94"/>
  <c r="CM143" i="94" s="1"/>
  <c r="CL129" i="94"/>
  <c r="CM129" i="94" s="1"/>
  <c r="CL135" i="94"/>
  <c r="CM135" i="94" s="1"/>
  <c r="CL128" i="94"/>
  <c r="CM128" i="94" s="1"/>
  <c r="CL138" i="94"/>
  <c r="CM138" i="94" s="1"/>
  <c r="CL132" i="94"/>
  <c r="CM132" i="94" s="1"/>
  <c r="CL133" i="94"/>
  <c r="CM133" i="94" s="1"/>
  <c r="CL141" i="94"/>
  <c r="CM141" i="94" s="1"/>
  <c r="CL142" i="94"/>
  <c r="CM142" i="94" s="1"/>
  <c r="CL134" i="94"/>
  <c r="CM134" i="94" s="1"/>
  <c r="CL130" i="94"/>
  <c r="CM130" i="94" s="1"/>
  <c r="CL119" i="94"/>
  <c r="CM119" i="94" s="1"/>
  <c r="CL140" i="94"/>
  <c r="CM140" i="94" s="1"/>
  <c r="CL131" i="94"/>
  <c r="CM131" i="94" s="1"/>
  <c r="CL123" i="94"/>
  <c r="CM123" i="94" s="1"/>
  <c r="CL126" i="94"/>
  <c r="CM126" i="94" s="1"/>
  <c r="CL120" i="94"/>
  <c r="CM120" i="94" s="1"/>
  <c r="CL125" i="94"/>
  <c r="CM125" i="94" s="1"/>
  <c r="CL122" i="94"/>
  <c r="CM122" i="94" s="1"/>
  <c r="CL117" i="94"/>
  <c r="CM117" i="94" s="1"/>
  <c r="CL113" i="94"/>
  <c r="CM113" i="94" s="1"/>
  <c r="CL116" i="94"/>
  <c r="CM116" i="94" s="1"/>
  <c r="CL107" i="94"/>
  <c r="CM107" i="94" s="1"/>
  <c r="CL106" i="94"/>
  <c r="CM106" i="94" s="1"/>
  <c r="CL124" i="94"/>
  <c r="CM124" i="94" s="1"/>
  <c r="CL118" i="94"/>
  <c r="CM118" i="94" s="1"/>
  <c r="CL104" i="94"/>
  <c r="CM104" i="94" s="1"/>
  <c r="CL139" i="94"/>
  <c r="CM139" i="94" s="1"/>
  <c r="CL115" i="94"/>
  <c r="CM115" i="94" s="1"/>
  <c r="CL111" i="94"/>
  <c r="CM111" i="94" s="1"/>
  <c r="CL105" i="94"/>
  <c r="CM105" i="94" s="1"/>
  <c r="CL101" i="94"/>
  <c r="CM101" i="94" s="1"/>
  <c r="CL108" i="94"/>
  <c r="CM108" i="94" s="1"/>
  <c r="CL114" i="94"/>
  <c r="CM114" i="94" s="1"/>
  <c r="CL98" i="94"/>
  <c r="CM98" i="94" s="1"/>
  <c r="CL121" i="94"/>
  <c r="CM121" i="94" s="1"/>
  <c r="CL87" i="94"/>
  <c r="CM87" i="94" s="1"/>
  <c r="CL103" i="94"/>
  <c r="CM103" i="94" s="1"/>
  <c r="CL94" i="94"/>
  <c r="CM94" i="94" s="1"/>
  <c r="CL110" i="94"/>
  <c r="CM110" i="94" s="1"/>
  <c r="CL90" i="94"/>
  <c r="CM90" i="94" s="1"/>
  <c r="CL93" i="94"/>
  <c r="CM93" i="94" s="1"/>
  <c r="CL112" i="94"/>
  <c r="CM112" i="94" s="1"/>
  <c r="CL85" i="94"/>
  <c r="CM85" i="94" s="1"/>
  <c r="CL95" i="94"/>
  <c r="CM95" i="94" s="1"/>
  <c r="CL92" i="94"/>
  <c r="CM92" i="94" s="1"/>
  <c r="CL100" i="94"/>
  <c r="CM100" i="94" s="1"/>
  <c r="CL88" i="94"/>
  <c r="CM88" i="94" s="1"/>
  <c r="CL97" i="94"/>
  <c r="CM97" i="94" s="1"/>
  <c r="CL96" i="94"/>
  <c r="CM96" i="94" s="1"/>
  <c r="CL102" i="94"/>
  <c r="CM102" i="94" s="1"/>
  <c r="CL78" i="94"/>
  <c r="CM78" i="94" s="1"/>
  <c r="CL109" i="94"/>
  <c r="CM109" i="94" s="1"/>
  <c r="CL89" i="94"/>
  <c r="CM89" i="94" s="1"/>
  <c r="CL80" i="94"/>
  <c r="CM80" i="94" s="1"/>
  <c r="CL77" i="94"/>
  <c r="CM77" i="94" s="1"/>
  <c r="CL84" i="94"/>
  <c r="CM84" i="94" s="1"/>
  <c r="CL79" i="94"/>
  <c r="CM79" i="94" s="1"/>
  <c r="CL86" i="94"/>
  <c r="CM86" i="94" s="1"/>
  <c r="CL81" i="94"/>
  <c r="CM81" i="94" s="1"/>
  <c r="CL91" i="94"/>
  <c r="CM91" i="94" s="1"/>
  <c r="CL83" i="94"/>
  <c r="CM83" i="94" s="1"/>
  <c r="CL99" i="94"/>
  <c r="CM99" i="94" s="1"/>
  <c r="CL76" i="94"/>
  <c r="CM76" i="94" s="1"/>
  <c r="CL66" i="94"/>
  <c r="CM66" i="94" s="1"/>
  <c r="CL68" i="94"/>
  <c r="CM68" i="94" s="1"/>
  <c r="CL62" i="94"/>
  <c r="CM62" i="94" s="1"/>
  <c r="CL82" i="94"/>
  <c r="CM82" i="94" s="1"/>
  <c r="CL70" i="94"/>
  <c r="CM70" i="94" s="1"/>
  <c r="CL67" i="94"/>
  <c r="CM67" i="94" s="1"/>
  <c r="CL73" i="94"/>
  <c r="CM73" i="94" s="1"/>
  <c r="CL69" i="94"/>
  <c r="CM69" i="94" s="1"/>
  <c r="CL75" i="94"/>
  <c r="CM75" i="94" s="1"/>
  <c r="CL74" i="94"/>
  <c r="CM74" i="94" s="1"/>
  <c r="CL64" i="94"/>
  <c r="CM64" i="94" s="1"/>
  <c r="CL71" i="94"/>
  <c r="CM71" i="94" s="1"/>
  <c r="CL72" i="94"/>
  <c r="CM72" i="94" s="1"/>
  <c r="CL55" i="94"/>
  <c r="CM55" i="94" s="1"/>
  <c r="CL44" i="94"/>
  <c r="CM44" i="94" s="1"/>
  <c r="CL56" i="94"/>
  <c r="CM56" i="94" s="1"/>
  <c r="CL52" i="94"/>
  <c r="CM52" i="94" s="1"/>
  <c r="CL49" i="94"/>
  <c r="CM49" i="94" s="1"/>
  <c r="CL65" i="94"/>
  <c r="CM65" i="94" s="1"/>
  <c r="CL61" i="94"/>
  <c r="CM61" i="94" s="1"/>
  <c r="CL59" i="94"/>
  <c r="CM59" i="94" s="1"/>
  <c r="CL54" i="94"/>
  <c r="CM54" i="94" s="1"/>
  <c r="CL51" i="94"/>
  <c r="CM51" i="94" s="1"/>
  <c r="CL63" i="94"/>
  <c r="CM63" i="94" s="1"/>
  <c r="CL58" i="94"/>
  <c r="CM58" i="94" s="1"/>
  <c r="CL45" i="94"/>
  <c r="CM45" i="94" s="1"/>
  <c r="CL41" i="94"/>
  <c r="CM41" i="94" s="1"/>
  <c r="CL30" i="94"/>
  <c r="CM30" i="94" s="1"/>
  <c r="CL60" i="94"/>
  <c r="CM60" i="94" s="1"/>
  <c r="CL40" i="94"/>
  <c r="CM40" i="94" s="1"/>
  <c r="CL37" i="94"/>
  <c r="CM37" i="94" s="1"/>
  <c r="CL35" i="94"/>
  <c r="CM35" i="94" s="1"/>
  <c r="CL43" i="94"/>
  <c r="CM43" i="94" s="1"/>
  <c r="CL33" i="94"/>
  <c r="CM33" i="94" s="1"/>
  <c r="CL31" i="94"/>
  <c r="CM31" i="94" s="1"/>
  <c r="CL53" i="94"/>
  <c r="CM53" i="94" s="1"/>
  <c r="CL50" i="94"/>
  <c r="CM50" i="94" s="1"/>
  <c r="CL42" i="94"/>
  <c r="CM42" i="94" s="1"/>
  <c r="CL34" i="94"/>
  <c r="CM34" i="94" s="1"/>
  <c r="CL24" i="94"/>
  <c r="CM24" i="94" s="1"/>
  <c r="CL36" i="94"/>
  <c r="CM36" i="94" s="1"/>
  <c r="CL26" i="94"/>
  <c r="CM26" i="94" s="1"/>
  <c r="CL22" i="94"/>
  <c r="CM22" i="94" s="1"/>
  <c r="CL18" i="94"/>
  <c r="CM18" i="94" s="1"/>
  <c r="CL28" i="94"/>
  <c r="CM28" i="94" s="1"/>
  <c r="CL39" i="94"/>
  <c r="CM39" i="94" s="1"/>
  <c r="CL47" i="94"/>
  <c r="CM47" i="94" s="1"/>
  <c r="CL32" i="94"/>
  <c r="CM32" i="94" s="1"/>
  <c r="CL57" i="94"/>
  <c r="CM57" i="94" s="1"/>
  <c r="CL48" i="94"/>
  <c r="CM48" i="94" s="1"/>
  <c r="CL38" i="94"/>
  <c r="CM38" i="94" s="1"/>
  <c r="CL29" i="94"/>
  <c r="CM29" i="94" s="1"/>
  <c r="CL27" i="94"/>
  <c r="CM27" i="94" s="1"/>
  <c r="CL23" i="94"/>
  <c r="CM23" i="94" s="1"/>
  <c r="CL17" i="94"/>
  <c r="CM17" i="94" s="1"/>
  <c r="CL25" i="94"/>
  <c r="CM25" i="94" s="1"/>
  <c r="CL21" i="94"/>
  <c r="CM21" i="94" s="1"/>
  <c r="CL46" i="94"/>
  <c r="CM46" i="94" s="1"/>
  <c r="CL16" i="94"/>
  <c r="CM16" i="94" s="1"/>
  <c r="CL20" i="94"/>
  <c r="CM20" i="94" s="1"/>
  <c r="CL15" i="94"/>
  <c r="CM15" i="94" s="1"/>
  <c r="CL19" i="94"/>
  <c r="CM19" i="94" s="1"/>
  <c r="CZ140" i="94"/>
  <c r="CZ125" i="94"/>
  <c r="CZ139" i="94"/>
  <c r="CZ131" i="94"/>
  <c r="CZ133" i="94"/>
  <c r="CZ126" i="94"/>
  <c r="CZ142" i="94"/>
  <c r="CZ138" i="94"/>
  <c r="CZ132" i="94"/>
  <c r="CZ141" i="94"/>
  <c r="CZ115" i="94"/>
  <c r="CZ117" i="94"/>
  <c r="CZ136" i="94"/>
  <c r="CZ123" i="94"/>
  <c r="CZ134" i="94"/>
  <c r="CZ130" i="94"/>
  <c r="CZ127" i="94"/>
  <c r="CZ120" i="94"/>
  <c r="CZ143" i="94"/>
  <c r="CZ122" i="94"/>
  <c r="CZ128" i="94"/>
  <c r="CZ137" i="94"/>
  <c r="CZ106" i="94"/>
  <c r="CZ124" i="94"/>
  <c r="CZ112" i="94"/>
  <c r="CZ109" i="94"/>
  <c r="CZ121" i="94"/>
  <c r="CZ111" i="94"/>
  <c r="CZ105" i="94"/>
  <c r="CZ101" i="94"/>
  <c r="CZ108" i="94"/>
  <c r="CZ119" i="94"/>
  <c r="CZ114" i="94"/>
  <c r="CZ98" i="94"/>
  <c r="CZ135" i="94"/>
  <c r="CZ110" i="94"/>
  <c r="CZ118" i="94"/>
  <c r="CZ113" i="94"/>
  <c r="CZ90" i="94"/>
  <c r="CZ103" i="94"/>
  <c r="CZ84" i="94"/>
  <c r="CZ116" i="94"/>
  <c r="CZ86" i="94"/>
  <c r="CZ102" i="94"/>
  <c r="CZ88" i="94"/>
  <c r="CZ129" i="94"/>
  <c r="CZ97" i="94"/>
  <c r="CZ96" i="94"/>
  <c r="CZ91" i="94"/>
  <c r="CZ100" i="94"/>
  <c r="CZ87" i="94"/>
  <c r="CZ80" i="94"/>
  <c r="CZ95" i="94"/>
  <c r="CZ82" i="94"/>
  <c r="CZ75" i="94"/>
  <c r="CZ107" i="94"/>
  <c r="CZ93" i="94"/>
  <c r="CZ77" i="94"/>
  <c r="CZ81" i="94"/>
  <c r="CZ99" i="94"/>
  <c r="CZ94" i="94"/>
  <c r="CZ92" i="94"/>
  <c r="CZ76" i="94"/>
  <c r="CZ104" i="94"/>
  <c r="CZ89" i="94"/>
  <c r="CZ78" i="94"/>
  <c r="CZ70" i="94"/>
  <c r="CZ65" i="94"/>
  <c r="CZ67" i="94"/>
  <c r="CZ83" i="94"/>
  <c r="CZ73" i="94"/>
  <c r="CZ64" i="94"/>
  <c r="CZ74" i="94"/>
  <c r="CZ71" i="94"/>
  <c r="CZ79" i="94"/>
  <c r="CZ72" i="94"/>
  <c r="CZ63" i="94"/>
  <c r="CZ60" i="94"/>
  <c r="CZ85" i="94"/>
  <c r="CZ66" i="94"/>
  <c r="CZ62" i="94"/>
  <c r="CZ56" i="94"/>
  <c r="CZ52" i="94"/>
  <c r="CZ69" i="94"/>
  <c r="CZ47" i="94"/>
  <c r="CZ46" i="94"/>
  <c r="CZ49" i="94"/>
  <c r="CZ61" i="94"/>
  <c r="CZ59" i="94"/>
  <c r="CZ68" i="94"/>
  <c r="CZ54" i="94"/>
  <c r="CZ58" i="94"/>
  <c r="CZ45" i="94"/>
  <c r="CZ57" i="94"/>
  <c r="CZ53" i="94"/>
  <c r="CZ44" i="94"/>
  <c r="CZ51" i="94"/>
  <c r="CZ48" i="94"/>
  <c r="CZ33" i="94"/>
  <c r="CZ31" i="94"/>
  <c r="CZ39" i="94"/>
  <c r="CZ55" i="94"/>
  <c r="CZ42" i="94"/>
  <c r="CZ36" i="94"/>
  <c r="CZ50" i="94"/>
  <c r="CZ41" i="94"/>
  <c r="CZ30" i="94"/>
  <c r="CZ40" i="94"/>
  <c r="CZ32" i="94"/>
  <c r="CZ28" i="94"/>
  <c r="CZ20" i="94"/>
  <c r="CZ35" i="94"/>
  <c r="CZ34" i="94"/>
  <c r="CZ37" i="94"/>
  <c r="CZ25" i="94"/>
  <c r="CZ19" i="94"/>
  <c r="CZ27" i="94"/>
  <c r="CZ23" i="94"/>
  <c r="CZ24" i="94"/>
  <c r="CZ38" i="94"/>
  <c r="CZ18" i="94"/>
  <c r="CZ17" i="94"/>
  <c r="CZ26" i="94"/>
  <c r="CZ29" i="94"/>
  <c r="CZ21" i="94"/>
  <c r="CZ16" i="94"/>
  <c r="CZ22" i="94"/>
  <c r="CZ15" i="94"/>
  <c r="CZ43" i="94"/>
  <c r="CK40" i="92"/>
  <c r="CB16" i="92"/>
  <c r="CE17" i="92"/>
  <c r="BK17" i="92"/>
  <c r="BL17" i="92" s="1"/>
  <c r="BN17" i="92"/>
  <c r="CB15" i="92"/>
  <c r="CE16" i="92"/>
  <c r="BK16" i="92"/>
  <c r="BL16" i="92" s="1"/>
  <c r="BN16" i="92"/>
  <c r="BK15" i="92"/>
  <c r="BL15" i="92" s="1"/>
  <c r="BN15" i="92"/>
  <c r="CK117" i="92"/>
  <c r="CK76" i="92"/>
  <c r="CK66" i="92"/>
  <c r="CK137" i="92"/>
  <c r="CK69" i="92"/>
  <c r="CK119" i="92"/>
  <c r="CK21" i="92"/>
  <c r="CK78" i="92"/>
  <c r="DH129" i="94" l="1"/>
  <c r="DH117" i="94"/>
  <c r="DH119" i="94"/>
  <c r="DH121" i="94"/>
  <c r="DH127" i="94"/>
  <c r="DH131" i="94"/>
  <c r="DH115" i="94"/>
  <c r="DH123" i="94"/>
  <c r="DH125" i="94"/>
  <c r="DH133" i="94"/>
  <c r="DH76" i="94"/>
  <c r="DH84" i="94"/>
  <c r="DH80" i="94"/>
  <c r="DH74" i="94"/>
  <c r="DH72" i="94"/>
  <c r="DH66" i="94"/>
  <c r="DH82" i="94"/>
  <c r="DH70" i="94"/>
  <c r="DH68" i="94"/>
  <c r="DH78" i="94"/>
  <c r="DH35" i="94"/>
  <c r="DH31" i="94"/>
  <c r="DH25" i="94"/>
  <c r="DH19" i="94"/>
  <c r="DH33" i="94"/>
  <c r="DH27" i="94"/>
  <c r="DH23" i="94"/>
  <c r="DH17" i="94"/>
  <c r="DH21" i="94"/>
  <c r="DH29" i="94"/>
  <c r="W16" i="92"/>
  <c r="BM17" i="92"/>
  <c r="CT17" i="92"/>
  <c r="W17" i="92"/>
  <c r="CU16" i="92"/>
  <c r="CC16" i="92"/>
  <c r="CD16" i="92" s="1"/>
  <c r="CF17" i="92" s="1"/>
  <c r="BM16" i="92"/>
  <c r="BO16" i="92" s="1"/>
  <c r="CT16" i="92"/>
  <c r="CC15" i="92"/>
  <c r="CD15" i="92" s="1"/>
  <c r="CU15" i="92"/>
  <c r="W145" i="92"/>
  <c r="W96" i="92"/>
  <c r="W47" i="92"/>
  <c r="W15" i="92"/>
  <c r="BM15" i="92"/>
  <c r="BO15" i="92" s="1"/>
  <c r="CT15" i="92"/>
  <c r="DQ19" i="94" l="1"/>
  <c r="EM19" i="94"/>
  <c r="ED19" i="94"/>
  <c r="ER19" i="94" s="1"/>
  <c r="EM84" i="94"/>
  <c r="ED84" i="94"/>
  <c r="ER84" i="94" s="1"/>
  <c r="DQ84" i="94"/>
  <c r="DQ25" i="94"/>
  <c r="EM25" i="94"/>
  <c r="ED25" i="94"/>
  <c r="ER25" i="94" s="1"/>
  <c r="EM76" i="94"/>
  <c r="ED76" i="94"/>
  <c r="ER76" i="94" s="1"/>
  <c r="DQ76" i="94"/>
  <c r="EM31" i="94"/>
  <c r="DQ31" i="94"/>
  <c r="ED31" i="94"/>
  <c r="ER31" i="94" s="1"/>
  <c r="ED133" i="94"/>
  <c r="EM133" i="94"/>
  <c r="DQ133" i="94"/>
  <c r="ED35" i="94"/>
  <c r="ER35" i="94" s="1"/>
  <c r="EM35" i="94"/>
  <c r="DQ35" i="94"/>
  <c r="EM125" i="94"/>
  <c r="DQ125" i="94"/>
  <c r="ED125" i="94"/>
  <c r="ER125" i="94" s="1"/>
  <c r="EM78" i="94"/>
  <c r="ED78" i="94"/>
  <c r="ER78" i="94" s="1"/>
  <c r="DQ78" i="94"/>
  <c r="EM123" i="94"/>
  <c r="ED123" i="94"/>
  <c r="ER123" i="94" s="1"/>
  <c r="DQ123" i="94"/>
  <c r="EM68" i="94"/>
  <c r="ED68" i="94"/>
  <c r="DQ68" i="94"/>
  <c r="DQ115" i="94"/>
  <c r="ED115" i="94"/>
  <c r="EM115" i="94"/>
  <c r="EM29" i="94"/>
  <c r="ED29" i="94"/>
  <c r="ER29" i="94" s="1"/>
  <c r="DQ29" i="94"/>
  <c r="EM70" i="94"/>
  <c r="ED70" i="94"/>
  <c r="ER70" i="94" s="1"/>
  <c r="DQ70" i="94"/>
  <c r="DQ131" i="94"/>
  <c r="EM131" i="94"/>
  <c r="ED131" i="94"/>
  <c r="ER131" i="94" s="1"/>
  <c r="EM21" i="94"/>
  <c r="ED21" i="94"/>
  <c r="ER21" i="94" s="1"/>
  <c r="DQ21" i="94"/>
  <c r="EM82" i="94"/>
  <c r="DQ82" i="94"/>
  <c r="ED82" i="94"/>
  <c r="ER82" i="94" s="1"/>
  <c r="ED127" i="94"/>
  <c r="DQ127" i="94"/>
  <c r="EM127" i="94"/>
  <c r="EJ146" i="94"/>
  <c r="EJ97" i="94"/>
  <c r="EJ48" i="94"/>
  <c r="ED17" i="94"/>
  <c r="DQ17" i="94"/>
  <c r="EM17" i="94"/>
  <c r="EM66" i="94"/>
  <c r="ED66" i="94"/>
  <c r="ER66" i="94" s="1"/>
  <c r="DQ66" i="94"/>
  <c r="ED121" i="94"/>
  <c r="DQ121" i="94"/>
  <c r="EM121" i="94"/>
  <c r="ED23" i="94"/>
  <c r="ER23" i="94" s="1"/>
  <c r="DQ23" i="94"/>
  <c r="EM23" i="94"/>
  <c r="ED72" i="94"/>
  <c r="DQ72" i="94"/>
  <c r="EM72" i="94"/>
  <c r="DQ119" i="94"/>
  <c r="EM119" i="94"/>
  <c r="ED119" i="94"/>
  <c r="ER119" i="94" s="1"/>
  <c r="ED27" i="94"/>
  <c r="DQ27" i="94"/>
  <c r="EM27" i="94"/>
  <c r="EM74" i="94"/>
  <c r="DQ74" i="94"/>
  <c r="ED74" i="94"/>
  <c r="ER74" i="94" s="1"/>
  <c r="ED117" i="94"/>
  <c r="EM117" i="94"/>
  <c r="DQ117" i="94"/>
  <c r="EM33" i="94"/>
  <c r="DQ33" i="94"/>
  <c r="ED33" i="94"/>
  <c r="ER33" i="94" s="1"/>
  <c r="EM80" i="94"/>
  <c r="ED80" i="94"/>
  <c r="ER80" i="94" s="1"/>
  <c r="DQ80" i="94"/>
  <c r="EM129" i="94"/>
  <c r="ED129" i="94"/>
  <c r="DQ129" i="94"/>
  <c r="CI17" i="92"/>
  <c r="CG17" i="92"/>
  <c r="CG16" i="92"/>
  <c r="CI16" i="92"/>
  <c r="CP16" i="92" s="1"/>
  <c r="CG15" i="92"/>
  <c r="CI15" i="92"/>
  <c r="BO17" i="92"/>
  <c r="CF16" i="92"/>
  <c r="CF15" i="92"/>
  <c r="CY142" i="92"/>
  <c r="CY114" i="92"/>
  <c r="CY106" i="92"/>
  <c r="CY96" i="92"/>
  <c r="CY85" i="92"/>
  <c r="CY79" i="92"/>
  <c r="CY64" i="92"/>
  <c r="CY41" i="92"/>
  <c r="CY26" i="92"/>
  <c r="CY25" i="92"/>
  <c r="CY48" i="92"/>
  <c r="CY130" i="92"/>
  <c r="CY127" i="92"/>
  <c r="CY132" i="92"/>
  <c r="CY108" i="92"/>
  <c r="CY89" i="92"/>
  <c r="CY68" i="92"/>
  <c r="CY73" i="92"/>
  <c r="CY45" i="92"/>
  <c r="CY22" i="92"/>
  <c r="CY27" i="92"/>
  <c r="CY101" i="92"/>
  <c r="CY137" i="92"/>
  <c r="CY138" i="92"/>
  <c r="CY123" i="92"/>
  <c r="CY113" i="92"/>
  <c r="CY82" i="92"/>
  <c r="CY88" i="92"/>
  <c r="CY62" i="92"/>
  <c r="CY58" i="92"/>
  <c r="CY38" i="92"/>
  <c r="CY28" i="92"/>
  <c r="CY23" i="92"/>
  <c r="CY66" i="92"/>
  <c r="CY140" i="92"/>
  <c r="CY134" i="92"/>
  <c r="CY116" i="92"/>
  <c r="CY109" i="92"/>
  <c r="CY84" i="92"/>
  <c r="CY93" i="92"/>
  <c r="CY70" i="92"/>
  <c r="CY75" i="92"/>
  <c r="CY53" i="92"/>
  <c r="CY50" i="92"/>
  <c r="CY24" i="92"/>
  <c r="CY83" i="92"/>
  <c r="CY143" i="92"/>
  <c r="CY122" i="92"/>
  <c r="CY141" i="92"/>
  <c r="CY111" i="92"/>
  <c r="CY77" i="92"/>
  <c r="CY97" i="92"/>
  <c r="CY59" i="92"/>
  <c r="CY47" i="92"/>
  <c r="CY42" i="92"/>
  <c r="CY35" i="92"/>
  <c r="CY18" i="92"/>
  <c r="CY71" i="92"/>
  <c r="CY129" i="92"/>
  <c r="CY112" i="92"/>
  <c r="CY136" i="92"/>
  <c r="CY102" i="92"/>
  <c r="CY99" i="92"/>
  <c r="CY87" i="92"/>
  <c r="CY72" i="92"/>
  <c r="CY46" i="92"/>
  <c r="CY40" i="92"/>
  <c r="CY33" i="92"/>
  <c r="CY16" i="92"/>
  <c r="CY110" i="92"/>
  <c r="CY139" i="92"/>
  <c r="CY124" i="92"/>
  <c r="CY118" i="92"/>
  <c r="CY120" i="92"/>
  <c r="CY91" i="92"/>
  <c r="CY78" i="92"/>
  <c r="CY65" i="92"/>
  <c r="CY39" i="92"/>
  <c r="CY55" i="92"/>
  <c r="CY31" i="92"/>
  <c r="CY20" i="92"/>
  <c r="CY43" i="92"/>
  <c r="CY131" i="92"/>
  <c r="CY115" i="92"/>
  <c r="CY94" i="92"/>
  <c r="CY95" i="92"/>
  <c r="CY90" i="92"/>
  <c r="CY80" i="92"/>
  <c r="CY74" i="92"/>
  <c r="CY49" i="92"/>
  <c r="CY44" i="92"/>
  <c r="CY36" i="92"/>
  <c r="CY15" i="92"/>
  <c r="CY30" i="92"/>
  <c r="CY133" i="92"/>
  <c r="CY117" i="92"/>
  <c r="CY103" i="92"/>
  <c r="CY92" i="92"/>
  <c r="CY86" i="92"/>
  <c r="CY76" i="92"/>
  <c r="CY67" i="92"/>
  <c r="CY57" i="92"/>
  <c r="CY37" i="92"/>
  <c r="CY34" i="92"/>
  <c r="CY21" i="92"/>
  <c r="CY128" i="92"/>
  <c r="CY126" i="92"/>
  <c r="CY119" i="92"/>
  <c r="CY100" i="92"/>
  <c r="CY104" i="92"/>
  <c r="CY81" i="92"/>
  <c r="CY63" i="92"/>
  <c r="CY69" i="92"/>
  <c r="CY54" i="92"/>
  <c r="CY56" i="92"/>
  <c r="CY29" i="92"/>
  <c r="CY19" i="92"/>
  <c r="CY135" i="92"/>
  <c r="CY125" i="92"/>
  <c r="CY107" i="92"/>
  <c r="CY105" i="92"/>
  <c r="CY98" i="92"/>
  <c r="CY60" i="92"/>
  <c r="CY61" i="92"/>
  <c r="CY51" i="92"/>
  <c r="CY52" i="92"/>
  <c r="CY32" i="92"/>
  <c r="CY17" i="92"/>
  <c r="CY121" i="92"/>
  <c r="CX137" i="92"/>
  <c r="CX142" i="92"/>
  <c r="CX125" i="92"/>
  <c r="CX106" i="92"/>
  <c r="CX84" i="92"/>
  <c r="CX88" i="92"/>
  <c r="CX68" i="92"/>
  <c r="CX73" i="92"/>
  <c r="CX53" i="92"/>
  <c r="CX28" i="92"/>
  <c r="CX21" i="92"/>
  <c r="CX140" i="92"/>
  <c r="CX138" i="92"/>
  <c r="CX121" i="92"/>
  <c r="CX109" i="92"/>
  <c r="CX101" i="92"/>
  <c r="CX93" i="92"/>
  <c r="CX62" i="92"/>
  <c r="CX58" i="92"/>
  <c r="CX50" i="92"/>
  <c r="CX39" i="92"/>
  <c r="CX17" i="92"/>
  <c r="CX136" i="92"/>
  <c r="CX132" i="92"/>
  <c r="CX114" i="92"/>
  <c r="CX111" i="92"/>
  <c r="CX91" i="92"/>
  <c r="CX97" i="92"/>
  <c r="CX70" i="92"/>
  <c r="CX56" i="92"/>
  <c r="CX48" i="92"/>
  <c r="CX35" i="92"/>
  <c r="CX31" i="92"/>
  <c r="CX127" i="92"/>
  <c r="CX120" i="92"/>
  <c r="CX123" i="92"/>
  <c r="CX102" i="92"/>
  <c r="CX90" i="92"/>
  <c r="CX87" i="92"/>
  <c r="CX59" i="92"/>
  <c r="CX52" i="92"/>
  <c r="CX42" i="92"/>
  <c r="CX33" i="92"/>
  <c r="CX18" i="92"/>
  <c r="CX143" i="92"/>
  <c r="CX113" i="92"/>
  <c r="CX116" i="92"/>
  <c r="CX99" i="92"/>
  <c r="CX86" i="92"/>
  <c r="CX75" i="92"/>
  <c r="CX72" i="92"/>
  <c r="CX47" i="92"/>
  <c r="CX40" i="92"/>
  <c r="CX36" i="92"/>
  <c r="CX16" i="92"/>
  <c r="CX129" i="92"/>
  <c r="CX122" i="92"/>
  <c r="CX112" i="92"/>
  <c r="CX118" i="92"/>
  <c r="CX79" i="92"/>
  <c r="CX57" i="92"/>
  <c r="CX65" i="92"/>
  <c r="CX49" i="92"/>
  <c r="CX55" i="92"/>
  <c r="CX34" i="92"/>
  <c r="CX20" i="92"/>
  <c r="CX139" i="92"/>
  <c r="CX134" i="92"/>
  <c r="CX108" i="92"/>
  <c r="CX95" i="92"/>
  <c r="CX96" i="92"/>
  <c r="CX76" i="92"/>
  <c r="CX74" i="92"/>
  <c r="CX54" i="92"/>
  <c r="CX44" i="92"/>
  <c r="CX29" i="92"/>
  <c r="CX15" i="92"/>
  <c r="CX131" i="92"/>
  <c r="CX124" i="92"/>
  <c r="CX98" i="92"/>
  <c r="CX92" i="92"/>
  <c r="CX81" i="92"/>
  <c r="CX63" i="92"/>
  <c r="CX67" i="92"/>
  <c r="CX51" i="92"/>
  <c r="CX37" i="92"/>
  <c r="CX32" i="92"/>
  <c r="CX19" i="92"/>
  <c r="CX133" i="92"/>
  <c r="CX115" i="92"/>
  <c r="CX103" i="92"/>
  <c r="CX104" i="92"/>
  <c r="CX83" i="92"/>
  <c r="CX60" i="92"/>
  <c r="CX69" i="92"/>
  <c r="CX43" i="92"/>
  <c r="CX46" i="92"/>
  <c r="CX30" i="92"/>
  <c r="CX126" i="92"/>
  <c r="CX117" i="92"/>
  <c r="CX100" i="92"/>
  <c r="CX105" i="92"/>
  <c r="CX85" i="92"/>
  <c r="CX78" i="92"/>
  <c r="CX61" i="92"/>
  <c r="CX41" i="92"/>
  <c r="CX24" i="92"/>
  <c r="CX25" i="92"/>
  <c r="CX135" i="92"/>
  <c r="CX130" i="92"/>
  <c r="CX107" i="92"/>
  <c r="CX80" i="92"/>
  <c r="CX89" i="92"/>
  <c r="CX77" i="92"/>
  <c r="CX71" i="92"/>
  <c r="CX45" i="92"/>
  <c r="CX26" i="92"/>
  <c r="CX27" i="92"/>
  <c r="CX141" i="92"/>
  <c r="CX128" i="92"/>
  <c r="CX119" i="92"/>
  <c r="CX110" i="92"/>
  <c r="CX82" i="92"/>
  <c r="CX94" i="92"/>
  <c r="CX66" i="92"/>
  <c r="CX64" i="92"/>
  <c r="CX38" i="92"/>
  <c r="CX22" i="92"/>
  <c r="CX23" i="92"/>
  <c r="ER115" i="94" l="1"/>
  <c r="ER117" i="94"/>
  <c r="ER72" i="94"/>
  <c r="ER17" i="94"/>
  <c r="ER129" i="94"/>
  <c r="ER68" i="94"/>
  <c r="ER27" i="94"/>
  <c r="ER121" i="94"/>
  <c r="ER127" i="94"/>
  <c r="ER133" i="94"/>
  <c r="CJ16" i="92"/>
  <c r="CW16" i="92"/>
  <c r="CR17" i="92"/>
  <c r="CS17" i="92" s="1"/>
  <c r="CR15" i="92"/>
  <c r="CR16" i="92"/>
  <c r="CN16" i="92"/>
  <c r="CV16" i="92"/>
  <c r="CH16" i="92"/>
  <c r="CV17" i="92"/>
  <c r="CH17" i="92"/>
  <c r="CN17" i="92"/>
  <c r="CP17" i="92"/>
  <c r="CJ17" i="92"/>
  <c r="CW17" i="92"/>
  <c r="CP15" i="92"/>
  <c r="CQ15" i="92" s="1"/>
  <c r="CW15" i="92"/>
  <c r="CJ15" i="92"/>
  <c r="CN15" i="92"/>
  <c r="CV15" i="92"/>
  <c r="CH15" i="92"/>
  <c r="ES37" i="94" l="1"/>
  <c r="CK16" i="92"/>
  <c r="CO15" i="92"/>
  <c r="CS15" i="92"/>
  <c r="CS16" i="92"/>
  <c r="CQ17" i="92"/>
  <c r="CO17" i="92"/>
  <c r="CQ16" i="92"/>
  <c r="CO16" i="92"/>
  <c r="CK17" i="92"/>
  <c r="CK15" i="92"/>
  <c r="CZ131" i="92"/>
  <c r="CZ124" i="92"/>
  <c r="CZ90" i="92"/>
  <c r="CZ104" i="92"/>
  <c r="CZ85" i="92"/>
  <c r="CZ66" i="92"/>
  <c r="CZ64" i="92"/>
  <c r="CZ51" i="92"/>
  <c r="CZ52" i="92"/>
  <c r="CZ29" i="92"/>
  <c r="CZ21" i="92"/>
  <c r="CZ133" i="92"/>
  <c r="CZ115" i="92"/>
  <c r="CZ103" i="92"/>
  <c r="CZ105" i="92"/>
  <c r="CZ89" i="92"/>
  <c r="CZ77" i="92"/>
  <c r="CZ73" i="92"/>
  <c r="CZ43" i="92"/>
  <c r="CZ47" i="92"/>
  <c r="CZ32" i="92"/>
  <c r="CZ19" i="92"/>
  <c r="CZ135" i="92"/>
  <c r="CZ117" i="92"/>
  <c r="CZ100" i="92"/>
  <c r="CZ101" i="92"/>
  <c r="CZ92" i="92"/>
  <c r="CZ68" i="92"/>
  <c r="CZ58" i="92"/>
  <c r="CZ41" i="92"/>
  <c r="CZ46" i="92"/>
  <c r="CZ30" i="92"/>
  <c r="CZ17" i="92"/>
  <c r="CZ128" i="92"/>
  <c r="CZ119" i="92"/>
  <c r="CZ107" i="92"/>
  <c r="CZ96" i="92"/>
  <c r="CZ88" i="92"/>
  <c r="CZ62" i="92"/>
  <c r="CZ75" i="92"/>
  <c r="CZ45" i="92"/>
  <c r="CZ39" i="92"/>
  <c r="CZ27" i="92"/>
  <c r="CZ142" i="92"/>
  <c r="CZ121" i="92"/>
  <c r="CZ110" i="92"/>
  <c r="CZ108" i="92"/>
  <c r="CZ94" i="92"/>
  <c r="CZ70" i="92"/>
  <c r="CZ76" i="92"/>
  <c r="CZ53" i="92"/>
  <c r="CZ38" i="92"/>
  <c r="CZ23" i="92"/>
  <c r="CZ130" i="92"/>
  <c r="CZ114" i="92"/>
  <c r="CZ106" i="92"/>
  <c r="CZ91" i="92"/>
  <c r="CZ93" i="92"/>
  <c r="CZ59" i="92"/>
  <c r="CZ63" i="92"/>
  <c r="CZ50" i="92"/>
  <c r="CZ28" i="92"/>
  <c r="CZ24" i="92"/>
  <c r="CZ140" i="92"/>
  <c r="CZ138" i="92"/>
  <c r="CZ137" i="92"/>
  <c r="CZ113" i="92"/>
  <c r="CZ84" i="92"/>
  <c r="CZ97" i="92"/>
  <c r="CZ72" i="92"/>
  <c r="CZ60" i="92"/>
  <c r="CZ48" i="92"/>
  <c r="CZ20" i="92"/>
  <c r="CZ26" i="92"/>
  <c r="CZ125" i="92"/>
  <c r="CZ132" i="92"/>
  <c r="CZ126" i="92"/>
  <c r="CZ109" i="92"/>
  <c r="CZ86" i="92"/>
  <c r="CZ87" i="92"/>
  <c r="CZ65" i="92"/>
  <c r="CZ49" i="92"/>
  <c r="CZ55" i="92"/>
  <c r="CZ40" i="92"/>
  <c r="CZ22" i="92"/>
  <c r="CZ136" i="92"/>
  <c r="CZ141" i="92"/>
  <c r="CZ123" i="92"/>
  <c r="CZ111" i="92"/>
  <c r="CZ79" i="92"/>
  <c r="CZ78" i="92"/>
  <c r="CZ74" i="92"/>
  <c r="CZ36" i="92"/>
  <c r="CZ44" i="92"/>
  <c r="CZ33" i="92"/>
  <c r="CZ25" i="92"/>
  <c r="CZ127" i="92"/>
  <c r="CZ129" i="92"/>
  <c r="CZ116" i="92"/>
  <c r="CZ102" i="92"/>
  <c r="CZ95" i="92"/>
  <c r="CZ80" i="92"/>
  <c r="CZ67" i="92"/>
  <c r="CZ61" i="92"/>
  <c r="CZ37" i="92"/>
  <c r="CZ31" i="92"/>
  <c r="CZ18" i="92"/>
  <c r="CZ143" i="92"/>
  <c r="CZ112" i="92"/>
  <c r="CZ118" i="92"/>
  <c r="CZ99" i="92"/>
  <c r="CZ98" i="92"/>
  <c r="CZ82" i="92"/>
  <c r="CZ69" i="92"/>
  <c r="CZ57" i="92"/>
  <c r="CZ35" i="92"/>
  <c r="CZ42" i="92"/>
  <c r="CZ16" i="92"/>
  <c r="CZ139" i="92"/>
  <c r="CZ134" i="92"/>
  <c r="CZ120" i="92"/>
  <c r="CZ122" i="92"/>
  <c r="CZ83" i="92"/>
  <c r="CZ81" i="92"/>
  <c r="CZ71" i="92"/>
  <c r="CZ54" i="92"/>
  <c r="CZ56" i="92"/>
  <c r="CZ34" i="92"/>
  <c r="CZ15" i="92"/>
  <c r="DA128" i="92"/>
  <c r="DA119" i="92"/>
  <c r="DA107" i="92"/>
  <c r="DA91" i="92"/>
  <c r="DA94" i="92"/>
  <c r="DA62" i="92"/>
  <c r="DA58" i="92"/>
  <c r="DA50" i="92"/>
  <c r="DA33" i="92"/>
  <c r="DA22" i="92"/>
  <c r="DA142" i="92"/>
  <c r="DA131" i="92"/>
  <c r="DA110" i="92"/>
  <c r="DA98" i="92"/>
  <c r="DA93" i="92"/>
  <c r="DA70" i="92"/>
  <c r="DA75" i="92"/>
  <c r="DA48" i="92"/>
  <c r="DA31" i="92"/>
  <c r="DA38" i="92"/>
  <c r="DA130" i="92"/>
  <c r="DA121" i="92"/>
  <c r="DA106" i="92"/>
  <c r="DA86" i="92"/>
  <c r="DA76" i="92"/>
  <c r="DA59" i="92"/>
  <c r="DA57" i="92"/>
  <c r="DA42" i="92"/>
  <c r="DA35" i="92"/>
  <c r="DA28" i="92"/>
  <c r="DA140" i="92"/>
  <c r="DA138" i="92"/>
  <c r="DA114" i="92"/>
  <c r="DA113" i="92"/>
  <c r="DA79" i="92"/>
  <c r="DA97" i="92"/>
  <c r="DA72" i="92"/>
  <c r="DA83" i="92"/>
  <c r="DA40" i="92"/>
  <c r="DA44" i="92"/>
  <c r="DA18" i="92"/>
  <c r="DA125" i="92"/>
  <c r="DA132" i="92"/>
  <c r="DA126" i="92"/>
  <c r="DA109" i="92"/>
  <c r="DA99" i="92"/>
  <c r="DA87" i="92"/>
  <c r="DA65" i="92"/>
  <c r="DA63" i="92"/>
  <c r="DA55" i="92"/>
  <c r="DA34" i="92"/>
  <c r="DA16" i="92"/>
  <c r="DA136" i="92"/>
  <c r="DA134" i="92"/>
  <c r="DA123" i="92"/>
  <c r="DA111" i="92"/>
  <c r="DA95" i="92"/>
  <c r="DA78" i="92"/>
  <c r="DA74" i="92"/>
  <c r="DA60" i="92"/>
  <c r="DA56" i="92"/>
  <c r="DA32" i="92"/>
  <c r="DA29" i="92"/>
  <c r="DA127" i="92"/>
  <c r="DA141" i="92"/>
  <c r="DA116" i="92"/>
  <c r="DA102" i="92"/>
  <c r="DA90" i="92"/>
  <c r="DA80" i="92"/>
  <c r="DA67" i="92"/>
  <c r="DA54" i="92"/>
  <c r="DA52" i="92"/>
  <c r="DA37" i="92"/>
  <c r="DA20" i="92"/>
  <c r="DA143" i="92"/>
  <c r="DA137" i="92"/>
  <c r="DA118" i="92"/>
  <c r="DA104" i="92"/>
  <c r="DA81" i="92"/>
  <c r="DA82" i="92"/>
  <c r="DA69" i="92"/>
  <c r="DA51" i="92"/>
  <c r="DA47" i="92"/>
  <c r="DA30" i="92"/>
  <c r="DA15" i="92"/>
  <c r="DA129" i="92"/>
  <c r="DA112" i="92"/>
  <c r="DA120" i="92"/>
  <c r="DA105" i="92"/>
  <c r="DA85" i="92"/>
  <c r="DA84" i="92"/>
  <c r="DA61" i="92"/>
  <c r="DA43" i="92"/>
  <c r="DA46" i="92"/>
  <c r="DA25" i="92"/>
  <c r="DA21" i="92"/>
  <c r="DA139" i="92"/>
  <c r="DA124" i="92"/>
  <c r="DA122" i="92"/>
  <c r="DA101" i="92"/>
  <c r="DA89" i="92"/>
  <c r="DA66" i="92"/>
  <c r="DA71" i="92"/>
  <c r="DA41" i="92"/>
  <c r="DA39" i="92"/>
  <c r="DA27" i="92"/>
  <c r="DA19" i="92"/>
  <c r="DA133" i="92"/>
  <c r="DA115" i="92"/>
  <c r="DA103" i="92"/>
  <c r="DA96" i="92"/>
  <c r="DA92" i="92"/>
  <c r="DA77" i="92"/>
  <c r="DA64" i="92"/>
  <c r="DA45" i="92"/>
  <c r="DA49" i="92"/>
  <c r="DA24" i="92"/>
  <c r="DA17" i="92"/>
  <c r="DA135" i="92"/>
  <c r="DA117" i="92"/>
  <c r="DA100" i="92"/>
  <c r="DA108" i="92"/>
  <c r="DA88" i="92"/>
  <c r="DA68" i="92"/>
  <c r="DA73" i="92"/>
  <c r="DA53" i="92"/>
  <c r="DA36" i="92"/>
  <c r="DA26" i="92"/>
  <c r="DA23" i="92"/>
  <c r="ES86" i="94" l="1"/>
  <c r="EG44" i="94"/>
  <c r="EG46" i="94" s="1"/>
  <c r="CL137" i="92"/>
  <c r="CM137" i="92" s="1"/>
  <c r="CL95" i="92"/>
  <c r="CM95" i="92" s="1"/>
  <c r="CL136" i="92"/>
  <c r="CM136" i="92" s="1"/>
  <c r="CL113" i="92"/>
  <c r="CM113" i="92" s="1"/>
  <c r="CL71" i="92"/>
  <c r="CM71" i="92" s="1"/>
  <c r="CL102" i="92"/>
  <c r="CM102" i="92" s="1"/>
  <c r="CL57" i="92"/>
  <c r="CM57" i="92" s="1"/>
  <c r="CL41" i="92"/>
  <c r="CM41" i="92" s="1"/>
  <c r="CL19" i="92"/>
  <c r="CM19" i="92" s="1"/>
  <c r="CL122" i="92"/>
  <c r="CM122" i="92" s="1"/>
  <c r="CL32" i="92"/>
  <c r="CM32" i="92" s="1"/>
  <c r="CL33" i="92"/>
  <c r="CM33" i="92" s="1"/>
  <c r="CL116" i="92"/>
  <c r="CM116" i="92" s="1"/>
  <c r="CL125" i="92"/>
  <c r="CM125" i="92" s="1"/>
  <c r="CL112" i="92"/>
  <c r="CM112" i="92" s="1"/>
  <c r="CL124" i="92"/>
  <c r="CM124" i="92" s="1"/>
  <c r="CL73" i="92"/>
  <c r="CM73" i="92" s="1"/>
  <c r="CL85" i="92"/>
  <c r="CM85" i="92" s="1"/>
  <c r="CL88" i="92"/>
  <c r="CM88" i="92" s="1"/>
  <c r="CL91" i="92"/>
  <c r="CM91" i="92" s="1"/>
  <c r="CL26" i="92"/>
  <c r="CM26" i="92" s="1"/>
  <c r="CL94" i="92"/>
  <c r="CM94" i="92" s="1"/>
  <c r="CL63" i="92"/>
  <c r="CM63" i="92" s="1"/>
  <c r="CL60" i="92"/>
  <c r="CM60" i="92" s="1"/>
  <c r="CL69" i="92"/>
  <c r="CM69" i="92" s="1"/>
  <c r="CL142" i="92"/>
  <c r="CM142" i="92" s="1"/>
  <c r="CL77" i="92"/>
  <c r="CM77" i="92" s="1"/>
  <c r="CL143" i="92"/>
  <c r="CM143" i="92" s="1"/>
  <c r="CL105" i="92"/>
  <c r="CM105" i="92" s="1"/>
  <c r="CL47" i="92"/>
  <c r="CM47" i="92" s="1"/>
  <c r="CL25" i="92"/>
  <c r="CM25" i="92" s="1"/>
  <c r="CL114" i="92"/>
  <c r="CM114" i="92" s="1"/>
  <c r="CL24" i="92"/>
  <c r="CM24" i="92" s="1"/>
  <c r="CL111" i="92"/>
  <c r="CM111" i="92" s="1"/>
  <c r="CL80" i="92"/>
  <c r="CM80" i="92" s="1"/>
  <c r="CL27" i="92"/>
  <c r="CM27" i="92" s="1"/>
  <c r="CL100" i="92"/>
  <c r="CM100" i="92" s="1"/>
  <c r="CL130" i="92"/>
  <c r="CM130" i="92" s="1"/>
  <c r="CL16" i="92"/>
  <c r="CM16" i="92" s="1"/>
  <c r="AF16" i="92" s="1"/>
  <c r="CL17" i="92"/>
  <c r="CM17" i="92" s="1"/>
  <c r="AF17" i="92" s="1"/>
  <c r="CL99" i="92"/>
  <c r="CM99" i="92" s="1"/>
  <c r="CL138" i="92"/>
  <c r="CM138" i="92" s="1"/>
  <c r="CL35" i="92"/>
  <c r="CM35" i="92" s="1"/>
  <c r="CL76" i="92"/>
  <c r="CM76" i="92" s="1"/>
  <c r="CL132" i="92"/>
  <c r="CM132" i="92" s="1"/>
  <c r="CL52" i="92"/>
  <c r="CM52" i="92" s="1"/>
  <c r="CL134" i="92"/>
  <c r="CM134" i="92" s="1"/>
  <c r="CL39" i="92"/>
  <c r="CM39" i="92" s="1"/>
  <c r="CL75" i="92"/>
  <c r="CM75" i="92" s="1"/>
  <c r="CL62" i="92"/>
  <c r="CM62" i="92" s="1"/>
  <c r="CL106" i="92"/>
  <c r="CM106" i="92" s="1"/>
  <c r="CL74" i="92"/>
  <c r="CM74" i="92" s="1"/>
  <c r="CL92" i="92"/>
  <c r="CM92" i="92" s="1"/>
  <c r="CL84" i="92"/>
  <c r="CM84" i="92" s="1"/>
  <c r="CL44" i="92"/>
  <c r="CM44" i="92" s="1"/>
  <c r="CL15" i="92"/>
  <c r="CM15" i="92" s="1"/>
  <c r="AF15" i="92" s="1"/>
  <c r="CL54" i="92"/>
  <c r="CM54" i="92" s="1"/>
  <c r="CL37" i="92"/>
  <c r="CM37" i="92" s="1"/>
  <c r="CL135" i="92"/>
  <c r="CM135" i="92" s="1"/>
  <c r="CL59" i="92"/>
  <c r="CM59" i="92" s="1"/>
  <c r="CL61" i="92"/>
  <c r="CM61" i="92" s="1"/>
  <c r="CL115" i="92"/>
  <c r="CM115" i="92" s="1"/>
  <c r="CL129" i="92"/>
  <c r="CM129" i="92" s="1"/>
  <c r="CL110" i="92"/>
  <c r="CM110" i="92" s="1"/>
  <c r="CL79" i="92"/>
  <c r="CM79" i="92" s="1"/>
  <c r="CL126" i="92"/>
  <c r="CM126" i="92" s="1"/>
  <c r="CL50" i="92"/>
  <c r="CM50" i="92" s="1"/>
  <c r="CL42" i="92"/>
  <c r="CM42" i="92" s="1"/>
  <c r="CL108" i="92"/>
  <c r="CM108" i="92" s="1"/>
  <c r="CL70" i="92"/>
  <c r="CM70" i="92" s="1"/>
  <c r="CL68" i="92"/>
  <c r="CM68" i="92" s="1"/>
  <c r="CL93" i="92"/>
  <c r="CM93" i="92" s="1"/>
  <c r="CL67" i="92"/>
  <c r="CM67" i="92" s="1"/>
  <c r="CL139" i="92"/>
  <c r="CM139" i="92" s="1"/>
  <c r="CL72" i="92"/>
  <c r="CM72" i="92" s="1"/>
  <c r="CL34" i="92"/>
  <c r="CM34" i="92" s="1"/>
  <c r="CL43" i="92"/>
  <c r="CM43" i="92" s="1"/>
  <c r="CL119" i="92"/>
  <c r="CM119" i="92" s="1"/>
  <c r="CL40" i="92"/>
  <c r="CM40" i="92" s="1"/>
  <c r="CL104" i="92"/>
  <c r="CM104" i="92" s="1"/>
  <c r="CL87" i="92"/>
  <c r="CM87" i="92" s="1"/>
  <c r="CL46" i="92"/>
  <c r="CM46" i="92" s="1"/>
  <c r="CL18" i="92"/>
  <c r="CM18" i="92" s="1"/>
  <c r="CL86" i="92"/>
  <c r="CM86" i="92" s="1"/>
  <c r="CL141" i="92"/>
  <c r="CM141" i="92" s="1"/>
  <c r="CL96" i="92"/>
  <c r="CM96" i="92" s="1"/>
  <c r="CL51" i="92"/>
  <c r="CM51" i="92" s="1"/>
  <c r="CL36" i="92"/>
  <c r="CM36" i="92" s="1"/>
  <c r="CL83" i="92"/>
  <c r="CM83" i="92" s="1"/>
  <c r="CL20" i="92"/>
  <c r="CM20" i="92" s="1"/>
  <c r="CL49" i="92"/>
  <c r="CM49" i="92" s="1"/>
  <c r="CL66" i="92"/>
  <c r="CM66" i="92" s="1"/>
  <c r="CL121" i="92"/>
  <c r="CM121" i="92" s="1"/>
  <c r="CL58" i="92"/>
  <c r="CM58" i="92" s="1"/>
  <c r="CL107" i="92"/>
  <c r="CM107" i="92" s="1"/>
  <c r="CL140" i="92"/>
  <c r="CM140" i="92" s="1"/>
  <c r="CL103" i="92"/>
  <c r="CM103" i="92" s="1"/>
  <c r="CL65" i="92"/>
  <c r="CM65" i="92" s="1"/>
  <c r="CL118" i="92"/>
  <c r="CM118" i="92" s="1"/>
  <c r="CL31" i="92"/>
  <c r="CM31" i="92" s="1"/>
  <c r="CL29" i="92"/>
  <c r="CM29" i="92" s="1"/>
  <c r="CL127" i="92"/>
  <c r="CM127" i="92" s="1"/>
  <c r="CL133" i="92"/>
  <c r="CM133" i="92" s="1"/>
  <c r="CL98" i="92"/>
  <c r="CM98" i="92" s="1"/>
  <c r="CL89" i="92"/>
  <c r="CM89" i="92" s="1"/>
  <c r="CL90" i="92"/>
  <c r="CM90" i="92" s="1"/>
  <c r="CL117" i="92"/>
  <c r="CM117" i="92" s="1"/>
  <c r="CL28" i="92"/>
  <c r="CM28" i="92" s="1"/>
  <c r="CL56" i="92"/>
  <c r="CM56" i="92" s="1"/>
  <c r="CL30" i="92"/>
  <c r="CM30" i="92" s="1"/>
  <c r="CL82" i="92"/>
  <c r="CM82" i="92" s="1"/>
  <c r="CL123" i="92"/>
  <c r="CM123" i="92" s="1"/>
  <c r="CL55" i="92"/>
  <c r="CM55" i="92" s="1"/>
  <c r="CL45" i="92"/>
  <c r="CM45" i="92" s="1"/>
  <c r="CL101" i="92"/>
  <c r="CM101" i="92" s="1"/>
  <c r="CL38" i="92"/>
  <c r="CM38" i="92" s="1"/>
  <c r="CL48" i="92"/>
  <c r="CM48" i="92" s="1"/>
  <c r="CL97" i="92"/>
  <c r="CM97" i="92" s="1"/>
  <c r="CL53" i="92"/>
  <c r="CM53" i="92" s="1"/>
  <c r="CL21" i="92"/>
  <c r="CM21" i="92" s="1"/>
  <c r="CL131" i="92"/>
  <c r="CM131" i="92" s="1"/>
  <c r="CL23" i="92"/>
  <c r="CM23" i="92" s="1"/>
  <c r="CL120" i="92"/>
  <c r="CM120" i="92" s="1"/>
  <c r="CL81" i="92"/>
  <c r="CM81" i="92" s="1"/>
  <c r="CL22" i="92"/>
  <c r="CM22" i="92" s="1"/>
  <c r="CL64" i="92"/>
  <c r="CM64" i="92" s="1"/>
  <c r="CL109" i="92"/>
  <c r="CM109" i="92" s="1"/>
  <c r="CL78" i="92"/>
  <c r="CM78" i="92" s="1"/>
  <c r="CL128" i="92"/>
  <c r="CM128" i="92" s="1"/>
  <c r="DH27" i="92"/>
  <c r="DH17" i="92"/>
  <c r="DH131" i="92"/>
  <c r="DH121" i="92"/>
  <c r="DH66" i="92"/>
  <c r="DH74" i="92"/>
  <c r="DH78" i="92"/>
  <c r="DH23" i="92"/>
  <c r="DH123" i="92"/>
  <c r="DH35" i="92"/>
  <c r="DH115" i="92"/>
  <c r="DH76" i="92"/>
  <c r="DH80" i="92"/>
  <c r="DH68" i="92"/>
  <c r="DH133" i="92"/>
  <c r="DH29" i="92"/>
  <c r="DH21" i="92"/>
  <c r="DH33" i="92"/>
  <c r="DH127" i="92"/>
  <c r="DH117" i="92"/>
  <c r="DH125" i="92"/>
  <c r="DH82" i="92"/>
  <c r="DH70" i="92"/>
  <c r="DH31" i="92"/>
  <c r="DH25" i="92"/>
  <c r="DH19" i="92"/>
  <c r="DH129" i="92"/>
  <c r="DH119" i="92"/>
  <c r="DH84" i="92"/>
  <c r="DH72" i="92"/>
  <c r="ES135" i="94" l="1"/>
  <c r="EG93" i="94"/>
  <c r="EG95" i="94" s="1"/>
  <c r="AF145" i="92"/>
  <c r="ES138" i="92" s="1"/>
  <c r="JU43" i="92" s="1"/>
  <c r="AF47" i="92"/>
  <c r="ES40" i="92" s="1"/>
  <c r="AF96" i="92"/>
  <c r="ES89" i="92" s="1"/>
  <c r="ED82" i="92"/>
  <c r="DQ82" i="92"/>
  <c r="EM82" i="92"/>
  <c r="DQ35" i="92"/>
  <c r="EM35" i="92"/>
  <c r="ED35" i="92"/>
  <c r="ER35" i="92" s="1"/>
  <c r="ED125" i="92"/>
  <c r="DQ125" i="92"/>
  <c r="EM125" i="92"/>
  <c r="ED123" i="92"/>
  <c r="DQ123" i="92"/>
  <c r="EM123" i="92"/>
  <c r="EM117" i="92"/>
  <c r="ED117" i="92"/>
  <c r="ER117" i="92" s="1"/>
  <c r="DQ117" i="92"/>
  <c r="EM23" i="92"/>
  <c r="DQ23" i="92"/>
  <c r="ED23" i="92"/>
  <c r="ED127" i="92"/>
  <c r="EM127" i="92"/>
  <c r="DQ127" i="92"/>
  <c r="EM78" i="92"/>
  <c r="ED78" i="92"/>
  <c r="DQ78" i="92"/>
  <c r="EM72" i="92"/>
  <c r="ED72" i="92"/>
  <c r="ER72" i="92" s="1"/>
  <c r="DQ72" i="92"/>
  <c r="EM33" i="92"/>
  <c r="ED33" i="92"/>
  <c r="DQ33" i="92"/>
  <c r="EM74" i="92"/>
  <c r="ED74" i="92"/>
  <c r="DQ74" i="92"/>
  <c r="EM84" i="92"/>
  <c r="ED84" i="92"/>
  <c r="DQ84" i="92"/>
  <c r="ED21" i="92"/>
  <c r="DQ21" i="92"/>
  <c r="EM21" i="92"/>
  <c r="EM66" i="92"/>
  <c r="ED66" i="92"/>
  <c r="DQ66" i="92"/>
  <c r="EM119" i="92"/>
  <c r="ED119" i="92"/>
  <c r="DQ119" i="92"/>
  <c r="EM29" i="92"/>
  <c r="ED29" i="92"/>
  <c r="DQ29" i="92"/>
  <c r="EM121" i="92"/>
  <c r="ED121" i="92"/>
  <c r="ER121" i="92" s="1"/>
  <c r="DQ121" i="92"/>
  <c r="DQ129" i="92"/>
  <c r="EM129" i="92"/>
  <c r="ED129" i="92"/>
  <c r="ER129" i="92" s="1"/>
  <c r="EM133" i="92"/>
  <c r="ED133" i="92"/>
  <c r="DQ133" i="92"/>
  <c r="ED131" i="92"/>
  <c r="DQ131" i="92"/>
  <c r="EM131" i="92"/>
  <c r="EM19" i="92"/>
  <c r="ED19" i="92"/>
  <c r="DQ19" i="92"/>
  <c r="DQ68" i="92"/>
  <c r="EM68" i="92"/>
  <c r="ED68" i="92"/>
  <c r="ER68" i="92" s="1"/>
  <c r="ED17" i="92"/>
  <c r="DQ17" i="92"/>
  <c r="EJ146" i="92"/>
  <c r="EJ97" i="92"/>
  <c r="EJ48" i="92"/>
  <c r="EM17" i="92"/>
  <c r="EM25" i="92"/>
  <c r="ED25" i="92"/>
  <c r="ER25" i="92" s="1"/>
  <c r="DQ25" i="92"/>
  <c r="ED80" i="92"/>
  <c r="DQ80" i="92"/>
  <c r="EM80" i="92"/>
  <c r="DQ27" i="92"/>
  <c r="ED27" i="92"/>
  <c r="EM27" i="92"/>
  <c r="EM31" i="92"/>
  <c r="ED31" i="92"/>
  <c r="DQ31" i="92"/>
  <c r="ED76" i="92"/>
  <c r="EM76" i="92"/>
  <c r="DQ76" i="92"/>
  <c r="DQ70" i="92"/>
  <c r="EM70" i="92"/>
  <c r="ED70" i="92"/>
  <c r="ER70" i="92" s="1"/>
  <c r="DQ115" i="92"/>
  <c r="EM115" i="92"/>
  <c r="ED115" i="92"/>
  <c r="EG142" i="94" l="1"/>
  <c r="JU29" i="94"/>
  <c r="JU38" i="94"/>
  <c r="ER82" i="92"/>
  <c r="ER66" i="92"/>
  <c r="ER19" i="92"/>
  <c r="ER123" i="92"/>
  <c r="ER133" i="92"/>
  <c r="ER119" i="92"/>
  <c r="ER23" i="92"/>
  <c r="ER33" i="92"/>
  <c r="ER27" i="92"/>
  <c r="ER125" i="92"/>
  <c r="KO18" i="92"/>
  <c r="LV23" i="92" s="1"/>
  <c r="ER127" i="92"/>
  <c r="ER115" i="92"/>
  <c r="ER31" i="92"/>
  <c r="ER29" i="92"/>
  <c r="ER84" i="92"/>
  <c r="ER78" i="92"/>
  <c r="ER17" i="92"/>
  <c r="ER131" i="92"/>
  <c r="ER74" i="92"/>
  <c r="ER80" i="92"/>
  <c r="ER76" i="92"/>
  <c r="ER21" i="92"/>
  <c r="EG144" i="94" l="1"/>
  <c r="IO23" i="94"/>
  <c r="KO43" i="92"/>
  <c r="ES37" i="92"/>
  <c r="EG44" i="92" s="1"/>
  <c r="EG46" i="92" s="1"/>
  <c r="KQ10" i="92"/>
  <c r="KQ35" i="92" s="1"/>
  <c r="LV48" i="92"/>
  <c r="ES86" i="92" l="1"/>
  <c r="EG93" i="92" s="1"/>
  <c r="EG95" i="92" s="1"/>
  <c r="BA5" i="1"/>
  <c r="AV5" i="1"/>
  <c r="AQ5" i="1"/>
  <c r="AN5" i="1"/>
  <c r="ES135" i="92" l="1"/>
  <c r="JU29" i="92" s="1"/>
  <c r="AI23" i="1"/>
  <c r="AC22" i="1"/>
  <c r="JU38" i="92" l="1"/>
  <c r="EG142" i="92"/>
  <c r="AI22" i="1"/>
  <c r="AB3" i="3"/>
  <c r="IO23" i="92" l="1"/>
  <c r="EG144" i="92"/>
  <c r="N18" i="32"/>
  <c r="H503" i="3" l="1"/>
  <c r="J336" i="7" l="1"/>
  <c r="J350" i="7"/>
  <c r="E477" i="7"/>
  <c r="J477" i="7" s="1"/>
  <c r="E476" i="7"/>
  <c r="J476" i="7" s="1"/>
  <c r="E475" i="7"/>
  <c r="J475" i="7" s="1"/>
  <c r="E474" i="7"/>
  <c r="J474" i="7" s="1"/>
  <c r="E473" i="7"/>
  <c r="J473" i="7" s="1"/>
  <c r="E472" i="7"/>
  <c r="J472" i="7" s="1"/>
  <c r="E471" i="7"/>
  <c r="J471" i="7" s="1"/>
  <c r="E470" i="7"/>
  <c r="N470" i="7" s="1"/>
  <c r="E469" i="7"/>
  <c r="J469" i="7" s="1"/>
  <c r="E468" i="7"/>
  <c r="J468" i="7" s="1"/>
  <c r="E467" i="7"/>
  <c r="J467" i="7" s="1"/>
  <c r="E466" i="7"/>
  <c r="J466" i="7" s="1"/>
  <c r="E465" i="7"/>
  <c r="J465" i="7" s="1"/>
  <c r="E464" i="7"/>
  <c r="J464" i="7" s="1"/>
  <c r="E463" i="7"/>
  <c r="J463" i="7" s="1"/>
  <c r="E462" i="7"/>
  <c r="J462" i="7" s="1"/>
  <c r="E461" i="7"/>
  <c r="J461" i="7" s="1"/>
  <c r="E460" i="7"/>
  <c r="J460" i="7" s="1"/>
  <c r="E459" i="7"/>
  <c r="J459" i="7" s="1"/>
  <c r="E458" i="7"/>
  <c r="J458" i="7" s="1"/>
  <c r="E457" i="7"/>
  <c r="N457" i="7" s="1"/>
  <c r="E456" i="7"/>
  <c r="J456" i="7" s="1"/>
  <c r="E455" i="7"/>
  <c r="J455" i="7" s="1"/>
  <c r="E454" i="7"/>
  <c r="N454" i="7" s="1"/>
  <c r="E453" i="7"/>
  <c r="J453" i="7" s="1"/>
  <c r="E452" i="7"/>
  <c r="J452" i="7" s="1"/>
  <c r="E451" i="7"/>
  <c r="J451" i="7" s="1"/>
  <c r="E450" i="7"/>
  <c r="J450" i="7" s="1"/>
  <c r="E449" i="7"/>
  <c r="J449" i="7" s="1"/>
  <c r="E448" i="7"/>
  <c r="J448" i="7" s="1"/>
  <c r="E447" i="7"/>
  <c r="J447" i="7" s="1"/>
  <c r="E446" i="7"/>
  <c r="J446" i="7" s="1"/>
  <c r="E445" i="7"/>
  <c r="J445" i="7" s="1"/>
  <c r="E444" i="7"/>
  <c r="J444" i="7" s="1"/>
  <c r="E443" i="7"/>
  <c r="J443" i="7" s="1"/>
  <c r="E442" i="7"/>
  <c r="J442" i="7" s="1"/>
  <c r="E441" i="7"/>
  <c r="N441" i="7" s="1"/>
  <c r="E440" i="7"/>
  <c r="J440" i="7" s="1"/>
  <c r="E439" i="7"/>
  <c r="J439" i="7" s="1"/>
  <c r="E438" i="7"/>
  <c r="N438" i="7" s="1"/>
  <c r="E437" i="7"/>
  <c r="J437" i="7" s="1"/>
  <c r="E436" i="7"/>
  <c r="J436" i="7" s="1"/>
  <c r="E435" i="7"/>
  <c r="J435" i="7" s="1"/>
  <c r="E434" i="7"/>
  <c r="J434" i="7" s="1"/>
  <c r="E433" i="7"/>
  <c r="J433" i="7" s="1"/>
  <c r="E432" i="7"/>
  <c r="J432" i="7" s="1"/>
  <c r="E431" i="7"/>
  <c r="J431" i="7" s="1"/>
  <c r="E430" i="7"/>
  <c r="J430" i="7" s="1"/>
  <c r="E429" i="7"/>
  <c r="J429" i="7" s="1"/>
  <c r="E428" i="7"/>
  <c r="J428" i="7" s="1"/>
  <c r="E427" i="7"/>
  <c r="J427" i="7" s="1"/>
  <c r="E426" i="7"/>
  <c r="J426" i="7" s="1"/>
  <c r="E425" i="7"/>
  <c r="N425" i="7" s="1"/>
  <c r="E424" i="7"/>
  <c r="J424" i="7" s="1"/>
  <c r="E423" i="7"/>
  <c r="J423" i="7" s="1"/>
  <c r="E422" i="7"/>
  <c r="N422" i="7" s="1"/>
  <c r="E421" i="7"/>
  <c r="J421" i="7" s="1"/>
  <c r="E420" i="7"/>
  <c r="J420" i="7" s="1"/>
  <c r="E419" i="7"/>
  <c r="J419" i="7" s="1"/>
  <c r="E418" i="7"/>
  <c r="J418" i="7" s="1"/>
  <c r="E417" i="7"/>
  <c r="J417" i="7" s="1"/>
  <c r="E416" i="7"/>
  <c r="J416" i="7" s="1"/>
  <c r="E415" i="7"/>
  <c r="J415" i="7" s="1"/>
  <c r="E414" i="7"/>
  <c r="J414" i="7" s="1"/>
  <c r="E413" i="7"/>
  <c r="J413" i="7" s="1"/>
  <c r="E412" i="7"/>
  <c r="J412" i="7" s="1"/>
  <c r="E411" i="7"/>
  <c r="J411" i="7" s="1"/>
  <c r="E410" i="7"/>
  <c r="J410" i="7" s="1"/>
  <c r="E409" i="7"/>
  <c r="N409" i="7" s="1"/>
  <c r="E408" i="7"/>
  <c r="J408" i="7" s="1"/>
  <c r="E407" i="7"/>
  <c r="J407" i="7" s="1"/>
  <c r="E406" i="7"/>
  <c r="N406" i="7" s="1"/>
  <c r="E405" i="7"/>
  <c r="J405" i="7" s="1"/>
  <c r="E404" i="7"/>
  <c r="J404" i="7" s="1"/>
  <c r="E403" i="7"/>
  <c r="J403" i="7" s="1"/>
  <c r="E402" i="7"/>
  <c r="J402" i="7" s="1"/>
  <c r="E401" i="7"/>
  <c r="J401" i="7" s="1"/>
  <c r="E400" i="7"/>
  <c r="J400" i="7" s="1"/>
  <c r="E399" i="7"/>
  <c r="J399" i="7" s="1"/>
  <c r="E398" i="7"/>
  <c r="J398" i="7" s="1"/>
  <c r="E397" i="7"/>
  <c r="J397" i="7" s="1"/>
  <c r="E396" i="7"/>
  <c r="J396" i="7" s="1"/>
  <c r="E395" i="7"/>
  <c r="J395" i="7" s="1"/>
  <c r="E394" i="7"/>
  <c r="J394" i="7" s="1"/>
  <c r="E393" i="7"/>
  <c r="N393" i="7" s="1"/>
  <c r="E392" i="7"/>
  <c r="J392" i="7" s="1"/>
  <c r="E391" i="7"/>
  <c r="J391" i="7" s="1"/>
  <c r="E390" i="7"/>
  <c r="N390" i="7" s="1"/>
  <c r="E389" i="7"/>
  <c r="J389" i="7" s="1"/>
  <c r="E388" i="7"/>
  <c r="J388" i="7" s="1"/>
  <c r="E387" i="7"/>
  <c r="J387" i="7" s="1"/>
  <c r="E386" i="7"/>
  <c r="J386" i="7" s="1"/>
  <c r="E385" i="7"/>
  <c r="J385" i="7" s="1"/>
  <c r="E384" i="7"/>
  <c r="J384" i="7" s="1"/>
  <c r="E383" i="7"/>
  <c r="J383" i="7" s="1"/>
  <c r="E382" i="7"/>
  <c r="J382" i="7" s="1"/>
  <c r="E381" i="7"/>
  <c r="J381" i="7" s="1"/>
  <c r="E380" i="7"/>
  <c r="J380" i="7" s="1"/>
  <c r="E379" i="7"/>
  <c r="J379" i="7" s="1"/>
  <c r="E378" i="7"/>
  <c r="J378" i="7" s="1"/>
  <c r="E377" i="7"/>
  <c r="N377" i="7" s="1"/>
  <c r="E376" i="7"/>
  <c r="J376" i="7" s="1"/>
  <c r="E375" i="7"/>
  <c r="J375" i="7" s="1"/>
  <c r="E374" i="7"/>
  <c r="N374" i="7" s="1"/>
  <c r="E373" i="7"/>
  <c r="J373" i="7" s="1"/>
  <c r="E372" i="7"/>
  <c r="J372" i="7" s="1"/>
  <c r="E371" i="7"/>
  <c r="N371" i="7" s="1"/>
  <c r="E370" i="7"/>
  <c r="J370" i="7" s="1"/>
  <c r="E369" i="7"/>
  <c r="J369" i="7" s="1"/>
  <c r="E368" i="7"/>
  <c r="J368" i="7" s="1"/>
  <c r="E367" i="7"/>
  <c r="J367" i="7" s="1"/>
  <c r="E366" i="7"/>
  <c r="J366" i="7" s="1"/>
  <c r="E365" i="7"/>
  <c r="J365" i="7" s="1"/>
  <c r="E364" i="7"/>
  <c r="J364" i="7" s="1"/>
  <c r="E363" i="7"/>
  <c r="J363" i="7" s="1"/>
  <c r="E362" i="7"/>
  <c r="J362" i="7" s="1"/>
  <c r="E361" i="7"/>
  <c r="N361" i="7" s="1"/>
  <c r="E360" i="7"/>
  <c r="J360" i="7" s="1"/>
  <c r="E359" i="7"/>
  <c r="J359" i="7" s="1"/>
  <c r="E358" i="7"/>
  <c r="J358" i="7" s="1"/>
  <c r="E357" i="7"/>
  <c r="J357" i="7" s="1"/>
  <c r="E356" i="7"/>
  <c r="J356" i="7" s="1"/>
  <c r="E355" i="7"/>
  <c r="J355" i="7" s="1"/>
  <c r="E354" i="7"/>
  <c r="J354" i="7" s="1"/>
  <c r="E353" i="7"/>
  <c r="J353" i="7" s="1"/>
  <c r="E352" i="7"/>
  <c r="J352" i="7" s="1"/>
  <c r="E351" i="7"/>
  <c r="J351" i="7" s="1"/>
  <c r="E350" i="7"/>
  <c r="E349" i="7"/>
  <c r="J349" i="7" s="1"/>
  <c r="E348" i="7"/>
  <c r="J348" i="7" s="1"/>
  <c r="E347" i="7"/>
  <c r="J347" i="7" s="1"/>
  <c r="E346" i="7"/>
  <c r="J346" i="7" s="1"/>
  <c r="E345" i="7"/>
  <c r="N345" i="7" s="1"/>
  <c r="E344" i="7"/>
  <c r="J344" i="7" s="1"/>
  <c r="E343" i="7"/>
  <c r="J343" i="7" s="1"/>
  <c r="E342" i="7"/>
  <c r="J342" i="7" s="1"/>
  <c r="E341" i="7"/>
  <c r="J341" i="7" s="1"/>
  <c r="E340" i="7"/>
  <c r="J340" i="7" s="1"/>
  <c r="E339" i="7"/>
  <c r="J339" i="7" s="1"/>
  <c r="E338" i="7"/>
  <c r="J338" i="7" s="1"/>
  <c r="E337" i="7"/>
  <c r="J337" i="7" s="1"/>
  <c r="E336" i="7"/>
  <c r="E335" i="7"/>
  <c r="J335" i="7" s="1"/>
  <c r="E334" i="7"/>
  <c r="J334" i="7" s="1"/>
  <c r="E333" i="7"/>
  <c r="J333" i="7" s="1"/>
  <c r="E332" i="7"/>
  <c r="J332" i="7" s="1"/>
  <c r="E331" i="7"/>
  <c r="J331" i="7" s="1"/>
  <c r="E330" i="7"/>
  <c r="J330" i="7" s="1"/>
  <c r="E329" i="7"/>
  <c r="N329" i="7" s="1"/>
  <c r="E328" i="7"/>
  <c r="J328" i="7" s="1"/>
  <c r="E327" i="7"/>
  <c r="J327" i="7" s="1"/>
  <c r="E326" i="7"/>
  <c r="J326" i="7" s="1"/>
  <c r="E325" i="7"/>
  <c r="J325" i="7" s="1"/>
  <c r="E324" i="7"/>
  <c r="J324" i="7" s="1"/>
  <c r="E323" i="7"/>
  <c r="J323" i="7" s="1"/>
  <c r="E322" i="7"/>
  <c r="J322" i="7" s="1"/>
  <c r="E321" i="7"/>
  <c r="E320" i="7"/>
  <c r="N320" i="7" s="1"/>
  <c r="E319" i="7"/>
  <c r="J319" i="7" s="1"/>
  <c r="E318" i="7"/>
  <c r="N318" i="7" s="1"/>
  <c r="E317" i="7"/>
  <c r="J317" i="7" s="1"/>
  <c r="E316" i="7"/>
  <c r="J316" i="7" s="1"/>
  <c r="E315" i="7"/>
  <c r="J315" i="7" s="1"/>
  <c r="E314" i="7"/>
  <c r="J314" i="7" s="1"/>
  <c r="E313" i="7"/>
  <c r="N313" i="7" s="1"/>
  <c r="E312" i="7"/>
  <c r="J312" i="7" s="1"/>
  <c r="E311" i="7"/>
  <c r="J311" i="7" s="1"/>
  <c r="E310" i="7"/>
  <c r="J310" i="7" s="1"/>
  <c r="E309" i="7"/>
  <c r="J309" i="7" s="1"/>
  <c r="E308" i="7"/>
  <c r="J308" i="7" s="1"/>
  <c r="E307" i="7"/>
  <c r="J307" i="7" s="1"/>
  <c r="E306" i="7"/>
  <c r="J306" i="7" s="1"/>
  <c r="E305" i="7"/>
  <c r="E304" i="7"/>
  <c r="J304" i="7" s="1"/>
  <c r="E303" i="7"/>
  <c r="J303" i="7" s="1"/>
  <c r="E302" i="7"/>
  <c r="N302" i="7" s="1"/>
  <c r="E301" i="7"/>
  <c r="J301" i="7" s="1"/>
  <c r="E300" i="7"/>
  <c r="J300" i="7" s="1"/>
  <c r="E299" i="7"/>
  <c r="J299" i="7" s="1"/>
  <c r="E298" i="7"/>
  <c r="J298" i="7" s="1"/>
  <c r="E297" i="7"/>
  <c r="N297" i="7" s="1"/>
  <c r="E296" i="7"/>
  <c r="J296" i="7" s="1"/>
  <c r="E295" i="7"/>
  <c r="J295" i="7" s="1"/>
  <c r="E294" i="7"/>
  <c r="J294" i="7" s="1"/>
  <c r="E293" i="7"/>
  <c r="J293" i="7" s="1"/>
  <c r="E292" i="7"/>
  <c r="J292" i="7" s="1"/>
  <c r="E291" i="7"/>
  <c r="J291" i="7" s="1"/>
  <c r="E290" i="7"/>
  <c r="J290" i="7" s="1"/>
  <c r="E289" i="7"/>
  <c r="E288" i="7"/>
  <c r="J288" i="7" s="1"/>
  <c r="E287" i="7"/>
  <c r="J287" i="7" s="1"/>
  <c r="E286" i="7"/>
  <c r="N286" i="7" s="1"/>
  <c r="E285" i="7"/>
  <c r="J285" i="7" s="1"/>
  <c r="E284" i="7"/>
  <c r="J284" i="7" s="1"/>
  <c r="E283" i="7"/>
  <c r="J283" i="7" s="1"/>
  <c r="E282" i="7"/>
  <c r="J282" i="7" s="1"/>
  <c r="E281" i="7"/>
  <c r="N281" i="7" s="1"/>
  <c r="E280" i="7"/>
  <c r="J280" i="7" s="1"/>
  <c r="E279" i="7"/>
  <c r="J279" i="7" s="1"/>
  <c r="E278" i="7"/>
  <c r="J278" i="7" s="1"/>
  <c r="E277" i="7"/>
  <c r="J277" i="7" s="1"/>
  <c r="E276" i="7"/>
  <c r="J276" i="7" s="1"/>
  <c r="E275" i="7"/>
  <c r="J275" i="7" s="1"/>
  <c r="E274" i="7"/>
  <c r="J274" i="7" s="1"/>
  <c r="E273" i="7"/>
  <c r="E272" i="7"/>
  <c r="J272" i="7" s="1"/>
  <c r="E271" i="7"/>
  <c r="J271" i="7" s="1"/>
  <c r="E270" i="7"/>
  <c r="N270" i="7" s="1"/>
  <c r="E269" i="7"/>
  <c r="J269" i="7" s="1"/>
  <c r="E268" i="7"/>
  <c r="J268" i="7" s="1"/>
  <c r="E267" i="7"/>
  <c r="J267" i="7" s="1"/>
  <c r="E266" i="7"/>
  <c r="J266" i="7" s="1"/>
  <c r="E265" i="7"/>
  <c r="N265" i="7" s="1"/>
  <c r="E264" i="7"/>
  <c r="J264" i="7" s="1"/>
  <c r="E263" i="7"/>
  <c r="J263" i="7" s="1"/>
  <c r="E262" i="7"/>
  <c r="J262" i="7" s="1"/>
  <c r="E261" i="7"/>
  <c r="J261" i="7" s="1"/>
  <c r="E260" i="7"/>
  <c r="J260" i="7" s="1"/>
  <c r="E259" i="7"/>
  <c r="J259" i="7" s="1"/>
  <c r="E258" i="7"/>
  <c r="J258" i="7" s="1"/>
  <c r="E257" i="7"/>
  <c r="E256" i="7"/>
  <c r="J256" i="7" s="1"/>
  <c r="E255" i="7"/>
  <c r="J255" i="7" s="1"/>
  <c r="E254" i="7"/>
  <c r="N254" i="7" s="1"/>
  <c r="E253" i="7"/>
  <c r="J253" i="7" s="1"/>
  <c r="E252" i="7"/>
  <c r="J252" i="7" s="1"/>
  <c r="E251" i="7"/>
  <c r="J251" i="7" s="1"/>
  <c r="E250" i="7"/>
  <c r="J250" i="7" s="1"/>
  <c r="E249" i="7"/>
  <c r="N249" i="7" s="1"/>
  <c r="E248" i="7"/>
  <c r="J248" i="7" s="1"/>
  <c r="E247" i="7"/>
  <c r="J247" i="7" s="1"/>
  <c r="E246" i="7"/>
  <c r="J246" i="7" s="1"/>
  <c r="E245" i="7"/>
  <c r="J245" i="7" s="1"/>
  <c r="E244" i="7"/>
  <c r="J244" i="7" s="1"/>
  <c r="E243" i="7"/>
  <c r="J243" i="7" s="1"/>
  <c r="E242" i="7"/>
  <c r="J242" i="7" s="1"/>
  <c r="E241" i="7"/>
  <c r="E240" i="7"/>
  <c r="N240" i="7" s="1"/>
  <c r="E239" i="7"/>
  <c r="J239" i="7" s="1"/>
  <c r="E238" i="7"/>
  <c r="N238" i="7" s="1"/>
  <c r="E237" i="7"/>
  <c r="J237" i="7" s="1"/>
  <c r="E236" i="7"/>
  <c r="J236" i="7" s="1"/>
  <c r="E235" i="7"/>
  <c r="J235" i="7" s="1"/>
  <c r="E234" i="7"/>
  <c r="J234" i="7" s="1"/>
  <c r="E233" i="7"/>
  <c r="N233" i="7" s="1"/>
  <c r="E232" i="7"/>
  <c r="J232" i="7" s="1"/>
  <c r="E231" i="7"/>
  <c r="J231" i="7" s="1"/>
  <c r="E230" i="7"/>
  <c r="N230" i="7" s="1"/>
  <c r="E229" i="7"/>
  <c r="J229" i="7" s="1"/>
  <c r="E228" i="7"/>
  <c r="N228" i="7" s="1"/>
  <c r="E227" i="7"/>
  <c r="J227" i="7" s="1"/>
  <c r="E226" i="7"/>
  <c r="J226" i="7" s="1"/>
  <c r="E225" i="7"/>
  <c r="E224" i="7"/>
  <c r="J224" i="7" s="1"/>
  <c r="E223" i="7"/>
  <c r="J223" i="7" s="1"/>
  <c r="E222" i="7"/>
  <c r="N222" i="7" s="1"/>
  <c r="E221" i="7"/>
  <c r="J221" i="7" s="1"/>
  <c r="E220" i="7"/>
  <c r="J220" i="7" s="1"/>
  <c r="E219" i="7"/>
  <c r="J219" i="7" s="1"/>
  <c r="E218" i="7"/>
  <c r="J218" i="7" s="1"/>
  <c r="E217" i="7"/>
  <c r="N217" i="7" s="1"/>
  <c r="E216" i="7"/>
  <c r="J216" i="7" s="1"/>
  <c r="E215" i="7"/>
  <c r="J215" i="7" s="1"/>
  <c r="E214" i="7"/>
  <c r="J214" i="7" s="1"/>
  <c r="E213" i="7"/>
  <c r="J213" i="7" s="1"/>
  <c r="E212" i="7"/>
  <c r="E211" i="7"/>
  <c r="J211" i="7" s="1"/>
  <c r="E210" i="7"/>
  <c r="J210" i="7" s="1"/>
  <c r="E209" i="7"/>
  <c r="E208" i="7"/>
  <c r="J208" i="7" s="1"/>
  <c r="E207" i="7"/>
  <c r="J207" i="7" s="1"/>
  <c r="E206" i="7"/>
  <c r="N206" i="7" s="1"/>
  <c r="E205" i="7"/>
  <c r="J205" i="7" s="1"/>
  <c r="E204" i="7"/>
  <c r="J204" i="7" s="1"/>
  <c r="E203" i="7"/>
  <c r="J203" i="7" s="1"/>
  <c r="E202" i="7"/>
  <c r="J202" i="7" s="1"/>
  <c r="E201" i="7"/>
  <c r="N201" i="7" s="1"/>
  <c r="E200" i="7"/>
  <c r="J200" i="7" s="1"/>
  <c r="E199" i="7"/>
  <c r="J199" i="7" s="1"/>
  <c r="E198" i="7"/>
  <c r="N198" i="7" s="1"/>
  <c r="E197" i="7"/>
  <c r="J197" i="7" s="1"/>
  <c r="E196" i="7"/>
  <c r="E195" i="7"/>
  <c r="J195" i="7" s="1"/>
  <c r="E194" i="7"/>
  <c r="J194" i="7" s="1"/>
  <c r="E193" i="7"/>
  <c r="E192" i="7"/>
  <c r="J192" i="7" s="1"/>
  <c r="E191" i="7"/>
  <c r="J191" i="7" s="1"/>
  <c r="E190" i="7"/>
  <c r="N190" i="7" s="1"/>
  <c r="E189" i="7"/>
  <c r="J189" i="7" s="1"/>
  <c r="E188" i="7"/>
  <c r="J188" i="7" s="1"/>
  <c r="E187" i="7"/>
  <c r="J187" i="7" s="1"/>
  <c r="E186" i="7"/>
  <c r="J186" i="7" s="1"/>
  <c r="E185" i="7"/>
  <c r="N185" i="7" s="1"/>
  <c r="E184" i="7"/>
  <c r="J184" i="7" s="1"/>
  <c r="E183" i="7"/>
  <c r="J183" i="7" s="1"/>
  <c r="E182" i="7"/>
  <c r="J182" i="7" s="1"/>
  <c r="E181" i="7"/>
  <c r="J181" i="7" s="1"/>
  <c r="E180" i="7"/>
  <c r="E179" i="7"/>
  <c r="J179" i="7" s="1"/>
  <c r="E178" i="7"/>
  <c r="J178" i="7" s="1"/>
  <c r="E177" i="7"/>
  <c r="E176" i="7"/>
  <c r="N176" i="7" s="1"/>
  <c r="E175" i="7"/>
  <c r="J175" i="7" s="1"/>
  <c r="E174" i="7"/>
  <c r="N174" i="7" s="1"/>
  <c r="E173" i="7"/>
  <c r="J173" i="7" s="1"/>
  <c r="E172" i="7"/>
  <c r="J172" i="7" s="1"/>
  <c r="E171" i="7"/>
  <c r="J171" i="7" s="1"/>
  <c r="E170" i="7"/>
  <c r="J170" i="7" s="1"/>
  <c r="E169" i="7"/>
  <c r="N169" i="7" s="1"/>
  <c r="E168" i="7"/>
  <c r="J168" i="7" s="1"/>
  <c r="E167" i="7"/>
  <c r="J167" i="7" s="1"/>
  <c r="E166" i="7"/>
  <c r="N166" i="7" s="1"/>
  <c r="E165" i="7"/>
  <c r="J165" i="7" s="1"/>
  <c r="E164" i="7"/>
  <c r="E163" i="7"/>
  <c r="J163" i="7" s="1"/>
  <c r="E162" i="7"/>
  <c r="J162" i="7" s="1"/>
  <c r="E161" i="7"/>
  <c r="E160" i="7"/>
  <c r="J160" i="7" s="1"/>
  <c r="E159" i="7"/>
  <c r="J159" i="7" s="1"/>
  <c r="E158" i="7"/>
  <c r="N158" i="7" s="1"/>
  <c r="E157" i="7"/>
  <c r="J157" i="7" s="1"/>
  <c r="E156" i="7"/>
  <c r="J156" i="7" s="1"/>
  <c r="E155" i="7"/>
  <c r="J155" i="7" s="1"/>
  <c r="E154" i="7"/>
  <c r="J154" i="7" s="1"/>
  <c r="E153" i="7"/>
  <c r="N153" i="7" s="1"/>
  <c r="E152" i="7"/>
  <c r="J152" i="7" s="1"/>
  <c r="E151" i="7"/>
  <c r="J151" i="7" s="1"/>
  <c r="E150" i="7"/>
  <c r="J150" i="7" s="1"/>
  <c r="E149" i="7"/>
  <c r="J149" i="7" s="1"/>
  <c r="E148" i="7"/>
  <c r="E147" i="7"/>
  <c r="J147" i="7" s="1"/>
  <c r="E146" i="7"/>
  <c r="J146" i="7" s="1"/>
  <c r="E145" i="7"/>
  <c r="E144" i="7"/>
  <c r="J144" i="7" s="1"/>
  <c r="E143" i="7"/>
  <c r="J143" i="7" s="1"/>
  <c r="E142" i="7"/>
  <c r="N142" i="7" s="1"/>
  <c r="E141" i="7"/>
  <c r="J141" i="7" s="1"/>
  <c r="E140" i="7"/>
  <c r="J140" i="7" s="1"/>
  <c r="E139" i="7"/>
  <c r="J139" i="7" s="1"/>
  <c r="E138" i="7"/>
  <c r="J138" i="7" s="1"/>
  <c r="E137" i="7"/>
  <c r="N137" i="7" s="1"/>
  <c r="E136" i="7"/>
  <c r="J136" i="7" s="1"/>
  <c r="E135" i="7"/>
  <c r="J135" i="7" s="1"/>
  <c r="E134" i="7"/>
  <c r="N134" i="7" s="1"/>
  <c r="E133" i="7"/>
  <c r="J133" i="7" s="1"/>
  <c r="E132" i="7"/>
  <c r="E131" i="7"/>
  <c r="J131" i="7" s="1"/>
  <c r="E130" i="7"/>
  <c r="J130" i="7" s="1"/>
  <c r="E129" i="7"/>
  <c r="E128" i="7"/>
  <c r="J128" i="7" s="1"/>
  <c r="E127" i="7"/>
  <c r="J127" i="7" s="1"/>
  <c r="E126" i="7"/>
  <c r="N126" i="7" s="1"/>
  <c r="E125" i="7"/>
  <c r="J125" i="7" s="1"/>
  <c r="E124" i="7"/>
  <c r="J124" i="7" s="1"/>
  <c r="E123" i="7"/>
  <c r="J123" i="7" s="1"/>
  <c r="E122" i="7"/>
  <c r="J122" i="7" s="1"/>
  <c r="E121" i="7"/>
  <c r="N121" i="7" s="1"/>
  <c r="E120" i="7"/>
  <c r="J120" i="7" s="1"/>
  <c r="E119" i="7"/>
  <c r="J119" i="7" s="1"/>
  <c r="E118" i="7"/>
  <c r="J118" i="7" s="1"/>
  <c r="E117" i="7"/>
  <c r="J117" i="7" s="1"/>
  <c r="E116" i="7"/>
  <c r="E115" i="7"/>
  <c r="J115" i="7" s="1"/>
  <c r="E114" i="7"/>
  <c r="J114" i="7" s="1"/>
  <c r="E113" i="7"/>
  <c r="E112" i="7"/>
  <c r="N112" i="7" s="1"/>
  <c r="E111" i="7"/>
  <c r="J111" i="7" s="1"/>
  <c r="E110" i="7"/>
  <c r="N110" i="7" s="1"/>
  <c r="E109" i="7"/>
  <c r="N109" i="7" s="1"/>
  <c r="E108" i="7"/>
  <c r="J108" i="7" s="1"/>
  <c r="E107" i="7"/>
  <c r="J107" i="7" s="1"/>
  <c r="E106" i="7"/>
  <c r="J106" i="7" s="1"/>
  <c r="E105" i="7"/>
  <c r="N105" i="7" s="1"/>
  <c r="E104" i="7"/>
  <c r="J104" i="7" s="1"/>
  <c r="E103" i="7"/>
  <c r="J103" i="7" s="1"/>
  <c r="E102" i="7"/>
  <c r="N102" i="7" s="1"/>
  <c r="E101" i="7"/>
  <c r="J101" i="7" s="1"/>
  <c r="E100" i="7"/>
  <c r="E99" i="7"/>
  <c r="J99" i="7" s="1"/>
  <c r="E98" i="7"/>
  <c r="J98" i="7" s="1"/>
  <c r="E97" i="7"/>
  <c r="E96" i="7"/>
  <c r="J96" i="7" s="1"/>
  <c r="E95" i="7"/>
  <c r="J95" i="7" s="1"/>
  <c r="E94" i="7"/>
  <c r="N94" i="7" s="1"/>
  <c r="E93" i="7"/>
  <c r="J93" i="7" s="1"/>
  <c r="E92" i="7"/>
  <c r="J92" i="7" s="1"/>
  <c r="E91" i="7"/>
  <c r="J91" i="7" s="1"/>
  <c r="E90" i="7"/>
  <c r="J90" i="7" s="1"/>
  <c r="E89" i="7"/>
  <c r="N89" i="7" s="1"/>
  <c r="E88" i="7"/>
  <c r="J88" i="7" s="1"/>
  <c r="E87" i="7"/>
  <c r="J87" i="7" s="1"/>
  <c r="E86" i="7"/>
  <c r="J86" i="7" s="1"/>
  <c r="E85" i="7"/>
  <c r="J85" i="7" s="1"/>
  <c r="E84" i="7"/>
  <c r="E83" i="7"/>
  <c r="J83" i="7" s="1"/>
  <c r="E82" i="7"/>
  <c r="J82" i="7" s="1"/>
  <c r="E81" i="7"/>
  <c r="E80" i="7"/>
  <c r="J80" i="7" s="1"/>
  <c r="E79" i="7"/>
  <c r="J79" i="7" s="1"/>
  <c r="E78" i="7"/>
  <c r="N78" i="7" s="1"/>
  <c r="E77" i="7"/>
  <c r="J77" i="7" s="1"/>
  <c r="E76" i="7"/>
  <c r="J76" i="7" s="1"/>
  <c r="E75" i="7"/>
  <c r="J75" i="7" s="1"/>
  <c r="E74" i="7"/>
  <c r="J74" i="7" s="1"/>
  <c r="E73" i="7"/>
  <c r="N73" i="7" s="1"/>
  <c r="E72" i="7"/>
  <c r="J72" i="7" s="1"/>
  <c r="E71" i="7"/>
  <c r="J71" i="7" s="1"/>
  <c r="E70" i="7"/>
  <c r="N70" i="7" s="1"/>
  <c r="E69" i="7"/>
  <c r="J69" i="7" s="1"/>
  <c r="E68" i="7"/>
  <c r="E67" i="7"/>
  <c r="J67" i="7" s="1"/>
  <c r="E66" i="7"/>
  <c r="J66" i="7" s="1"/>
  <c r="E65" i="7"/>
  <c r="E64" i="7"/>
  <c r="J64" i="7" s="1"/>
  <c r="E63" i="7"/>
  <c r="J63" i="7" s="1"/>
  <c r="E62" i="7"/>
  <c r="N62" i="7" s="1"/>
  <c r="E61" i="7"/>
  <c r="J61" i="7" s="1"/>
  <c r="E60" i="7"/>
  <c r="J60" i="7" s="1"/>
  <c r="E59" i="7"/>
  <c r="J59" i="7" s="1"/>
  <c r="E58" i="7"/>
  <c r="J58" i="7" s="1"/>
  <c r="E57" i="7"/>
  <c r="N57" i="7" s="1"/>
  <c r="E56" i="7"/>
  <c r="J56" i="7" s="1"/>
  <c r="E55" i="7"/>
  <c r="J55" i="7" s="1"/>
  <c r="E54" i="7"/>
  <c r="J54" i="7" s="1"/>
  <c r="E53" i="7"/>
  <c r="J53" i="7" s="1"/>
  <c r="E52" i="7"/>
  <c r="E51" i="7"/>
  <c r="J51" i="7" s="1"/>
  <c r="E50" i="7"/>
  <c r="J50" i="7" s="1"/>
  <c r="E49" i="7"/>
  <c r="E48" i="7"/>
  <c r="N48" i="7" s="1"/>
  <c r="E47" i="7"/>
  <c r="J47" i="7" s="1"/>
  <c r="E46" i="7"/>
  <c r="N46" i="7" s="1"/>
  <c r="E45" i="7"/>
  <c r="J45" i="7" s="1"/>
  <c r="E44" i="7"/>
  <c r="J44" i="7" s="1"/>
  <c r="E43" i="7"/>
  <c r="J43" i="7" s="1"/>
  <c r="E42" i="7"/>
  <c r="J42" i="7" s="1"/>
  <c r="E41" i="7"/>
  <c r="N41" i="7" s="1"/>
  <c r="E40" i="7"/>
  <c r="J40" i="7" s="1"/>
  <c r="E39" i="7"/>
  <c r="J39" i="7" s="1"/>
  <c r="E38" i="7"/>
  <c r="N38" i="7" s="1"/>
  <c r="E37" i="7"/>
  <c r="J37" i="7" s="1"/>
  <c r="E36" i="7"/>
  <c r="E35" i="7"/>
  <c r="J35" i="7" s="1"/>
  <c r="E34" i="7"/>
  <c r="J34" i="7" s="1"/>
  <c r="E33" i="7"/>
  <c r="E32" i="7"/>
  <c r="J32" i="7" s="1"/>
  <c r="E31" i="7"/>
  <c r="J31" i="7" s="1"/>
  <c r="E30" i="7"/>
  <c r="N30" i="7" s="1"/>
  <c r="E29" i="7"/>
  <c r="J29" i="7" s="1"/>
  <c r="E28" i="7"/>
  <c r="J28" i="7" s="1"/>
  <c r="E27" i="7"/>
  <c r="J27" i="7" s="1"/>
  <c r="E26" i="7"/>
  <c r="J26" i="7" s="1"/>
  <c r="E25" i="7"/>
  <c r="N25" i="7" s="1"/>
  <c r="E24" i="7"/>
  <c r="J24" i="7" s="1"/>
  <c r="E23" i="7"/>
  <c r="J23" i="7" s="1"/>
  <c r="E22" i="7"/>
  <c r="J22" i="7" s="1"/>
  <c r="E21" i="7"/>
  <c r="J21" i="7" s="1"/>
  <c r="E20" i="7"/>
  <c r="E19" i="7"/>
  <c r="J19" i="7" s="1"/>
  <c r="E18" i="7"/>
  <c r="J18" i="7" s="1"/>
  <c r="E17" i="7"/>
  <c r="E16" i="7"/>
  <c r="J16" i="7" s="1"/>
  <c r="E15" i="7"/>
  <c r="J15" i="7" s="1"/>
  <c r="E14" i="7"/>
  <c r="N14" i="7" s="1"/>
  <c r="E13" i="7"/>
  <c r="J13" i="7" s="1"/>
  <c r="E12" i="7"/>
  <c r="J12" i="7" s="1"/>
  <c r="E11" i="7"/>
  <c r="J11" i="7" s="1"/>
  <c r="E10" i="7"/>
  <c r="J10" i="7" s="1"/>
  <c r="E9" i="7"/>
  <c r="N9" i="7" s="1"/>
  <c r="E8" i="7"/>
  <c r="J8" i="7" s="1"/>
  <c r="E7" i="7"/>
  <c r="J7" i="7" s="1"/>
  <c r="E6" i="7"/>
  <c r="N6" i="7" s="1"/>
  <c r="E5" i="7"/>
  <c r="J5" i="7" s="1"/>
  <c r="E4" i="7"/>
  <c r="E3" i="7"/>
  <c r="N3" i="7" s="1"/>
  <c r="N5" i="7"/>
  <c r="N11" i="7"/>
  <c r="N13" i="7"/>
  <c r="N16" i="7"/>
  <c r="N21" i="7"/>
  <c r="N22" i="7"/>
  <c r="N24" i="7"/>
  <c r="N28" i="7"/>
  <c r="N29" i="7"/>
  <c r="N34" i="7"/>
  <c r="N37" i="7"/>
  <c r="N40" i="7"/>
  <c r="N45" i="7"/>
  <c r="N50" i="7"/>
  <c r="N51" i="7"/>
  <c r="N53" i="7"/>
  <c r="N58" i="7"/>
  <c r="N60" i="7"/>
  <c r="N61" i="7"/>
  <c r="N63" i="7"/>
  <c r="N64" i="7"/>
  <c r="N69" i="7"/>
  <c r="N72" i="7"/>
  <c r="N74" i="7"/>
  <c r="N75" i="7"/>
  <c r="N76" i="7"/>
  <c r="N77" i="7"/>
  <c r="N83" i="7"/>
  <c r="N86" i="7"/>
  <c r="N88" i="7"/>
  <c r="N96" i="7"/>
  <c r="N101" i="7"/>
  <c r="N104" i="7"/>
  <c r="N106" i="7"/>
  <c r="N107" i="7"/>
  <c r="N108" i="7"/>
  <c r="N117" i="7"/>
  <c r="N120" i="7"/>
  <c r="N122" i="7"/>
  <c r="N123" i="7"/>
  <c r="N124" i="7"/>
  <c r="N128" i="7"/>
  <c r="N130" i="7"/>
  <c r="N131" i="7"/>
  <c r="N133" i="7"/>
  <c r="N136" i="7"/>
  <c r="N144" i="7"/>
  <c r="N146" i="7"/>
  <c r="N147" i="7"/>
  <c r="N149" i="7"/>
  <c r="N152" i="7"/>
  <c r="N155" i="7"/>
  <c r="N156" i="7"/>
  <c r="N157" i="7"/>
  <c r="N160" i="7"/>
  <c r="N167" i="7"/>
  <c r="N168" i="7"/>
  <c r="N170" i="7"/>
  <c r="N171" i="7"/>
  <c r="N172" i="7"/>
  <c r="N173" i="7"/>
  <c r="N178" i="7"/>
  <c r="N181" i="7"/>
  <c r="N184" i="7"/>
  <c r="N189" i="7"/>
  <c r="N192" i="7"/>
  <c r="N195" i="7"/>
  <c r="N197" i="7"/>
  <c r="N202" i="7"/>
  <c r="N204" i="7"/>
  <c r="N208" i="7"/>
  <c r="N213" i="7"/>
  <c r="N214" i="7"/>
  <c r="N216" i="7"/>
  <c r="N219" i="7"/>
  <c r="N220" i="7"/>
  <c r="N221" i="7"/>
  <c r="N226" i="7"/>
  <c r="N229" i="7"/>
  <c r="N232" i="7"/>
  <c r="N237" i="7"/>
  <c r="N243" i="7"/>
  <c r="N245" i="7"/>
  <c r="N250" i="7"/>
  <c r="N251" i="7"/>
  <c r="N253" i="7"/>
  <c r="N256" i="7"/>
  <c r="N261" i="7"/>
  <c r="N263" i="7"/>
  <c r="N264" i="7"/>
  <c r="N266" i="7"/>
  <c r="N268" i="7"/>
  <c r="N269" i="7"/>
  <c r="N272" i="7"/>
  <c r="N274" i="7"/>
  <c r="N276" i="7"/>
  <c r="N279" i="7"/>
  <c r="N280" i="7"/>
  <c r="N288" i="7"/>
  <c r="N291" i="7"/>
  <c r="N292" i="7"/>
  <c r="N293" i="7"/>
  <c r="N295" i="7"/>
  <c r="N296" i="7"/>
  <c r="N298" i="7"/>
  <c r="N300" i="7"/>
  <c r="N301" i="7"/>
  <c r="N304" i="7"/>
  <c r="N309" i="7"/>
  <c r="N312" i="7"/>
  <c r="N314" i="7"/>
  <c r="N315" i="7"/>
  <c r="N316" i="7"/>
  <c r="N317" i="7"/>
  <c r="N322" i="7"/>
  <c r="N324" i="7"/>
  <c r="N325" i="7"/>
  <c r="N327" i="7"/>
  <c r="N328" i="7"/>
  <c r="N333" i="7"/>
  <c r="N334" i="7"/>
  <c r="N336" i="7"/>
  <c r="N337" i="7"/>
  <c r="N338" i="7"/>
  <c r="N339" i="7"/>
  <c r="N340" i="7"/>
  <c r="N341" i="7"/>
  <c r="N346" i="7"/>
  <c r="N347" i="7"/>
  <c r="N348" i="7"/>
  <c r="N349" i="7"/>
  <c r="N350" i="7"/>
  <c r="N352" i="7"/>
  <c r="N354" i="7"/>
  <c r="N357" i="7"/>
  <c r="N359" i="7"/>
  <c r="N360" i="7"/>
  <c r="N362" i="7"/>
  <c r="N363" i="7"/>
  <c r="N364" i="7"/>
  <c r="N365" i="7"/>
  <c r="N367" i="7"/>
  <c r="N368" i="7"/>
  <c r="N369" i="7"/>
  <c r="N370" i="7"/>
  <c r="N372" i="7"/>
  <c r="N373" i="7"/>
  <c r="N375" i="7"/>
  <c r="N376" i="7"/>
  <c r="N381" i="7"/>
  <c r="N382" i="7"/>
  <c r="N383" i="7"/>
  <c r="N384" i="7"/>
  <c r="N385" i="7"/>
  <c r="N386" i="7"/>
  <c r="N388" i="7"/>
  <c r="N389" i="7"/>
  <c r="N394" i="7"/>
  <c r="N395" i="7"/>
  <c r="N396" i="7"/>
  <c r="N397" i="7"/>
  <c r="N398" i="7"/>
  <c r="N399" i="7"/>
  <c r="N400" i="7"/>
  <c r="N401" i="7"/>
  <c r="N405" i="7"/>
  <c r="N407" i="7"/>
  <c r="N408" i="7"/>
  <c r="N410" i="7"/>
  <c r="N411" i="7"/>
  <c r="N412" i="7"/>
  <c r="N413" i="7"/>
  <c r="N417" i="7"/>
  <c r="N418" i="7"/>
  <c r="N419" i="7"/>
  <c r="N420" i="7"/>
  <c r="N421" i="7"/>
  <c r="N423" i="7"/>
  <c r="N424" i="7"/>
  <c r="N426" i="7"/>
  <c r="N429" i="7"/>
  <c r="N430" i="7"/>
  <c r="N431" i="7"/>
  <c r="N432" i="7"/>
  <c r="N433" i="7"/>
  <c r="N434" i="7"/>
  <c r="N435" i="7"/>
  <c r="N436" i="7"/>
  <c r="N437" i="7"/>
  <c r="N439" i="7"/>
  <c r="N442" i="7"/>
  <c r="N443" i="7"/>
  <c r="N444" i="7"/>
  <c r="N445" i="7"/>
  <c r="N446" i="7"/>
  <c r="N447" i="7"/>
  <c r="N448" i="7"/>
  <c r="N449" i="7"/>
  <c r="N451" i="7"/>
  <c r="N452" i="7"/>
  <c r="N453" i="7"/>
  <c r="N455" i="7"/>
  <c r="N456" i="7"/>
  <c r="N458" i="7"/>
  <c r="N459" i="7"/>
  <c r="N460" i="7"/>
  <c r="N461" i="7"/>
  <c r="N464" i="7"/>
  <c r="N465" i="7"/>
  <c r="N466" i="7"/>
  <c r="N467" i="7"/>
  <c r="N468" i="7"/>
  <c r="N469" i="7"/>
  <c r="N471" i="7"/>
  <c r="N472" i="7"/>
  <c r="N477" i="7"/>
  <c r="N463" i="7" l="1"/>
  <c r="N380" i="7"/>
  <c r="N271" i="7"/>
  <c r="N224" i="7"/>
  <c r="N200" i="7"/>
  <c r="N150" i="7"/>
  <c r="N127" i="7"/>
  <c r="N18" i="7"/>
  <c r="J302" i="7"/>
  <c r="N379" i="7"/>
  <c r="N332" i="7"/>
  <c r="N248" i="7"/>
  <c r="N199" i="7"/>
  <c r="N92" i="7"/>
  <c r="N44" i="7"/>
  <c r="N462" i="7"/>
  <c r="N392" i="7"/>
  <c r="N378" i="7"/>
  <c r="N330" i="7"/>
  <c r="N247" i="7"/>
  <c r="N91" i="7"/>
  <c r="N66" i="7"/>
  <c r="N42" i="7"/>
  <c r="J240" i="7"/>
  <c r="N294" i="7"/>
  <c r="J320" i="7"/>
  <c r="N476" i="7"/>
  <c r="N475" i="7"/>
  <c r="N474" i="7"/>
  <c r="N404" i="7"/>
  <c r="N391" i="7"/>
  <c r="N307" i="7"/>
  <c r="N90" i="7"/>
  <c r="J222" i="7"/>
  <c r="N366" i="7"/>
  <c r="N403" i="7"/>
  <c r="N344" i="7"/>
  <c r="N306" i="7"/>
  <c r="N284" i="7"/>
  <c r="N8" i="7"/>
  <c r="J438" i="7"/>
  <c r="J176" i="7"/>
  <c r="N416" i="7"/>
  <c r="N402" i="7"/>
  <c r="N283" i="7"/>
  <c r="N140" i="7"/>
  <c r="J174" i="7"/>
  <c r="N450" i="7"/>
  <c r="N415" i="7"/>
  <c r="N282" i="7"/>
  <c r="N236" i="7"/>
  <c r="N188" i="7"/>
  <c r="N162" i="7"/>
  <c r="N138" i="7"/>
  <c r="N114" i="7"/>
  <c r="N32" i="7"/>
  <c r="N428" i="7"/>
  <c r="N414" i="7"/>
  <c r="N356" i="7"/>
  <c r="N260" i="7"/>
  <c r="N235" i="7"/>
  <c r="N211" i="7"/>
  <c r="N187" i="7"/>
  <c r="N80" i="7"/>
  <c r="J112" i="7"/>
  <c r="N440" i="7"/>
  <c r="N427" i="7"/>
  <c r="N355" i="7"/>
  <c r="N258" i="7"/>
  <c r="N234" i="7"/>
  <c r="N210" i="7"/>
  <c r="N186" i="7"/>
  <c r="N56" i="7"/>
  <c r="J94" i="7"/>
  <c r="N353" i="7"/>
  <c r="N343" i="7"/>
  <c r="N323" i="7"/>
  <c r="N311" i="7"/>
  <c r="N299" i="7"/>
  <c r="N290" i="7"/>
  <c r="N277" i="7"/>
  <c r="N267" i="7"/>
  <c r="N255" i="7"/>
  <c r="N244" i="7"/>
  <c r="N231" i="7"/>
  <c r="N218" i="7"/>
  <c r="N205" i="7"/>
  <c r="N194" i="7"/>
  <c r="N183" i="7"/>
  <c r="N154" i="7"/>
  <c r="N141" i="7"/>
  <c r="N115" i="7"/>
  <c r="N98" i="7"/>
  <c r="N85" i="7"/>
  <c r="N59" i="7"/>
  <c r="N43" i="7"/>
  <c r="N27" i="7"/>
  <c r="N12" i="7"/>
  <c r="J377" i="7"/>
  <c r="J109" i="7"/>
  <c r="J313" i="7"/>
  <c r="N331" i="7"/>
  <c r="N308" i="7"/>
  <c r="N285" i="7"/>
  <c r="N275" i="7"/>
  <c r="N252" i="7"/>
  <c r="N242" i="7"/>
  <c r="N227" i="7"/>
  <c r="N215" i="7"/>
  <c r="N203" i="7"/>
  <c r="N191" i="7"/>
  <c r="N179" i="7"/>
  <c r="N165" i="7"/>
  <c r="N151" i="7"/>
  <c r="N139" i="7"/>
  <c r="N125" i="7"/>
  <c r="N93" i="7"/>
  <c r="N82" i="7"/>
  <c r="N67" i="7"/>
  <c r="N10" i="7"/>
  <c r="J345" i="7"/>
  <c r="J185" i="7"/>
  <c r="J57" i="7"/>
  <c r="J265" i="7"/>
  <c r="J137" i="7"/>
  <c r="J48" i="7"/>
  <c r="J9" i="7"/>
  <c r="N19" i="7"/>
  <c r="J409" i="7"/>
  <c r="J46" i="7"/>
  <c r="N262" i="7"/>
  <c r="N335" i="7"/>
  <c r="J470" i="7"/>
  <c r="J233" i="7"/>
  <c r="J105" i="7"/>
  <c r="N310" i="7"/>
  <c r="N351" i="7"/>
  <c r="N87" i="7"/>
  <c r="N23" i="7"/>
  <c r="N4" i="7"/>
  <c r="J4" i="7"/>
  <c r="N20" i="7"/>
  <c r="J20" i="7"/>
  <c r="N36" i="7"/>
  <c r="J36" i="7"/>
  <c r="N52" i="7"/>
  <c r="J52" i="7"/>
  <c r="N68" i="7"/>
  <c r="J68" i="7"/>
  <c r="N84" i="7"/>
  <c r="J84" i="7"/>
  <c r="N100" i="7"/>
  <c r="J100" i="7"/>
  <c r="N116" i="7"/>
  <c r="J116" i="7"/>
  <c r="N132" i="7"/>
  <c r="J132" i="7"/>
  <c r="N148" i="7"/>
  <c r="J148" i="7"/>
  <c r="N164" i="7"/>
  <c r="J164" i="7"/>
  <c r="N180" i="7"/>
  <c r="J180" i="7"/>
  <c r="N196" i="7"/>
  <c r="J196" i="7"/>
  <c r="N212" i="7"/>
  <c r="J212" i="7"/>
  <c r="J441" i="7"/>
  <c r="J270" i="7"/>
  <c r="J230" i="7"/>
  <c r="J142" i="7"/>
  <c r="J102" i="7"/>
  <c r="J14" i="7"/>
  <c r="N207" i="7"/>
  <c r="N143" i="7"/>
  <c r="N79" i="7"/>
  <c r="N15" i="7"/>
  <c r="J254" i="7"/>
  <c r="J126" i="7"/>
  <c r="N326" i="7"/>
  <c r="N287" i="7"/>
  <c r="N163" i="7"/>
  <c r="N99" i="7"/>
  <c r="N35" i="7"/>
  <c r="J457" i="7"/>
  <c r="J371" i="7"/>
  <c r="J297" i="7"/>
  <c r="J169" i="7"/>
  <c r="J41" i="7"/>
  <c r="N342" i="7"/>
  <c r="N246" i="7"/>
  <c r="N119" i="7"/>
  <c r="N55" i="7"/>
  <c r="J454" i="7"/>
  <c r="J206" i="7"/>
  <c r="J166" i="7"/>
  <c r="J78" i="7"/>
  <c r="J38" i="7"/>
  <c r="N358" i="7"/>
  <c r="N182" i="7"/>
  <c r="N118" i="7"/>
  <c r="N54" i="7"/>
  <c r="J425" i="7"/>
  <c r="J249" i="7"/>
  <c r="J121" i="7"/>
  <c r="N103" i="7"/>
  <c r="J6" i="7"/>
  <c r="J374" i="7"/>
  <c r="J217" i="7"/>
  <c r="J89" i="7"/>
  <c r="N473" i="7"/>
  <c r="N303" i="7"/>
  <c r="N223" i="7"/>
  <c r="N159" i="7"/>
  <c r="N95" i="7"/>
  <c r="N31" i="7"/>
  <c r="J3" i="7"/>
  <c r="J422" i="7"/>
  <c r="J286" i="7"/>
  <c r="J158" i="7"/>
  <c r="J30" i="7"/>
  <c r="N135" i="7"/>
  <c r="N71" i="7"/>
  <c r="N7" i="7"/>
  <c r="J390" i="7"/>
  <c r="J238" i="7"/>
  <c r="J198" i="7"/>
  <c r="J110" i="7"/>
  <c r="J70" i="7"/>
  <c r="J406" i="7"/>
  <c r="J134" i="7"/>
  <c r="N319" i="7"/>
  <c r="J17" i="7"/>
  <c r="N17" i="7"/>
  <c r="J33" i="7"/>
  <c r="N33" i="7"/>
  <c r="J49" i="7"/>
  <c r="N49" i="7"/>
  <c r="J65" i="7"/>
  <c r="N65" i="7"/>
  <c r="J81" i="7"/>
  <c r="N81" i="7"/>
  <c r="J97" i="7"/>
  <c r="N97" i="7"/>
  <c r="J113" i="7"/>
  <c r="N113" i="7"/>
  <c r="J129" i="7"/>
  <c r="N129" i="7"/>
  <c r="J145" i="7"/>
  <c r="N145" i="7"/>
  <c r="J161" i="7"/>
  <c r="N161" i="7"/>
  <c r="J177" i="7"/>
  <c r="N177" i="7"/>
  <c r="J193" i="7"/>
  <c r="N193" i="7"/>
  <c r="J209" i="7"/>
  <c r="N209" i="7"/>
  <c r="J225" i="7"/>
  <c r="N225" i="7"/>
  <c r="J241" i="7"/>
  <c r="N241" i="7"/>
  <c r="J257" i="7"/>
  <c r="N257" i="7"/>
  <c r="J273" i="7"/>
  <c r="N273" i="7"/>
  <c r="J289" i="7"/>
  <c r="N289" i="7"/>
  <c r="J305" i="7"/>
  <c r="N305" i="7"/>
  <c r="J321" i="7"/>
  <c r="N321" i="7"/>
  <c r="J361" i="7"/>
  <c r="J281" i="7"/>
  <c r="J153" i="7"/>
  <c r="J25" i="7"/>
  <c r="N39" i="7"/>
  <c r="J393" i="7"/>
  <c r="J329" i="7"/>
  <c r="J201" i="7"/>
  <c r="J73" i="7"/>
  <c r="N387" i="7"/>
  <c r="N278" i="7"/>
  <c r="N259" i="7"/>
  <c r="N239" i="7"/>
  <c r="N175" i="7"/>
  <c r="N111" i="7"/>
  <c r="N47" i="7"/>
  <c r="N26" i="7"/>
  <c r="J318" i="7"/>
  <c r="J190" i="7"/>
  <c r="J62" i="7"/>
  <c r="J228" i="7"/>
  <c r="L18" i="32" l="1"/>
  <c r="AB502" i="3" l="1"/>
  <c r="AB501" i="3"/>
  <c r="AB500" i="3"/>
  <c r="AB499" i="3"/>
  <c r="AB498" i="3"/>
  <c r="AB497" i="3"/>
  <c r="AB496" i="3"/>
  <c r="AB495" i="3"/>
  <c r="AB494" i="3"/>
  <c r="AB493" i="3"/>
  <c r="AB492" i="3"/>
  <c r="AB491" i="3"/>
  <c r="AB490" i="3"/>
  <c r="AB489" i="3"/>
  <c r="AB488" i="3"/>
  <c r="AB487" i="3"/>
  <c r="AB486" i="3"/>
  <c r="AB485" i="3"/>
  <c r="AB484" i="3"/>
  <c r="AB483" i="3"/>
  <c r="AB482" i="3"/>
  <c r="AB481" i="3"/>
  <c r="AB480" i="3"/>
  <c r="AB479" i="3"/>
  <c r="AB478" i="3"/>
  <c r="AB477" i="3"/>
  <c r="AB476" i="3"/>
  <c r="AB475" i="3"/>
  <c r="AB474" i="3"/>
  <c r="AB473" i="3"/>
  <c r="AB472" i="3"/>
  <c r="AB471" i="3"/>
  <c r="AB470" i="3"/>
  <c r="AB469" i="3"/>
  <c r="AB468" i="3"/>
  <c r="AB467" i="3"/>
  <c r="AB466" i="3"/>
  <c r="AB465" i="3"/>
  <c r="AB464" i="3"/>
  <c r="AB463" i="3"/>
  <c r="AB462" i="3"/>
  <c r="AB461" i="3"/>
  <c r="AB460" i="3"/>
  <c r="AB459" i="3"/>
  <c r="AB458" i="3"/>
  <c r="AB457" i="3"/>
  <c r="AB456" i="3"/>
  <c r="AB455" i="3"/>
  <c r="AB454" i="3"/>
  <c r="AB453" i="3"/>
  <c r="AB452" i="3"/>
  <c r="AB451" i="3"/>
  <c r="AB450" i="3"/>
  <c r="AB449" i="3"/>
  <c r="AB448" i="3"/>
  <c r="AB447" i="3"/>
  <c r="AB446" i="3"/>
  <c r="AB445" i="3"/>
  <c r="AB444" i="3"/>
  <c r="AB443" i="3"/>
  <c r="AB442" i="3"/>
  <c r="AB441" i="3"/>
  <c r="AB440" i="3"/>
  <c r="AB439" i="3"/>
  <c r="AB438" i="3"/>
  <c r="AB437" i="3"/>
  <c r="AB436" i="3"/>
  <c r="AB435" i="3"/>
  <c r="AB434" i="3"/>
  <c r="AB433" i="3"/>
  <c r="AB432" i="3"/>
  <c r="AB431" i="3"/>
  <c r="AB430" i="3"/>
  <c r="AB429" i="3"/>
  <c r="AB428" i="3"/>
  <c r="AB427" i="3"/>
  <c r="AB426" i="3"/>
  <c r="AB425" i="3"/>
  <c r="AB424" i="3"/>
  <c r="AB423" i="3"/>
  <c r="AB422" i="3"/>
  <c r="AB421" i="3"/>
  <c r="AB420" i="3"/>
  <c r="AB419" i="3"/>
  <c r="AB418" i="3"/>
  <c r="AB417" i="3"/>
  <c r="AB416" i="3"/>
  <c r="AB415" i="3"/>
  <c r="AB414" i="3"/>
  <c r="AB413" i="3"/>
  <c r="AB412" i="3"/>
  <c r="AB411" i="3"/>
  <c r="AB410" i="3"/>
  <c r="AB409" i="3"/>
  <c r="AB408" i="3"/>
  <c r="AB407" i="3"/>
  <c r="AB406" i="3"/>
  <c r="AB405" i="3"/>
  <c r="AB404" i="3"/>
  <c r="AB403" i="3"/>
  <c r="AB402" i="3"/>
  <c r="AB401" i="3"/>
  <c r="AB400" i="3"/>
  <c r="AB399" i="3"/>
  <c r="AB398" i="3"/>
  <c r="AB397" i="3"/>
  <c r="AB396" i="3"/>
  <c r="AB395" i="3"/>
  <c r="AB394" i="3"/>
  <c r="AB393" i="3"/>
  <c r="AB392" i="3"/>
  <c r="AB391" i="3"/>
  <c r="AB390" i="3"/>
  <c r="AB389" i="3"/>
  <c r="AB388" i="3"/>
  <c r="AB387" i="3"/>
  <c r="AB386" i="3"/>
  <c r="AB385" i="3"/>
  <c r="AB384" i="3"/>
  <c r="AB383" i="3"/>
  <c r="AB382" i="3"/>
  <c r="AB381" i="3"/>
  <c r="AB380" i="3"/>
  <c r="AB379" i="3"/>
  <c r="AB378" i="3"/>
  <c r="AB377" i="3"/>
  <c r="AB376" i="3"/>
  <c r="AB375" i="3"/>
  <c r="AB374" i="3"/>
  <c r="AB373" i="3"/>
  <c r="AB372" i="3"/>
  <c r="AB371" i="3"/>
  <c r="AB370" i="3"/>
  <c r="AB369" i="3"/>
  <c r="AB368" i="3"/>
  <c r="AB367" i="3"/>
  <c r="AB366" i="3"/>
  <c r="AB365" i="3"/>
  <c r="AB364" i="3"/>
  <c r="AB363" i="3"/>
  <c r="AB362" i="3"/>
  <c r="AB361" i="3"/>
  <c r="AB360" i="3"/>
  <c r="AB359" i="3"/>
  <c r="AB358" i="3"/>
  <c r="AB357" i="3"/>
  <c r="AB356" i="3"/>
  <c r="AB355" i="3"/>
  <c r="AB354" i="3"/>
  <c r="AB353" i="3"/>
  <c r="AB352" i="3"/>
  <c r="AB351" i="3"/>
  <c r="AB350" i="3"/>
  <c r="AB349" i="3"/>
  <c r="AB348" i="3"/>
  <c r="AB347" i="3"/>
  <c r="AB346" i="3"/>
  <c r="AB345" i="3"/>
  <c r="AB344" i="3"/>
  <c r="AB343" i="3"/>
  <c r="AB342" i="3"/>
  <c r="AB341" i="3"/>
  <c r="AB340" i="3"/>
  <c r="AB339" i="3"/>
  <c r="AB338" i="3"/>
  <c r="AB337" i="3"/>
  <c r="AB336" i="3"/>
  <c r="AB335" i="3"/>
  <c r="AB334" i="3"/>
  <c r="AB333" i="3"/>
  <c r="AB332" i="3"/>
  <c r="AB331" i="3"/>
  <c r="AB330" i="3"/>
  <c r="AB329" i="3"/>
  <c r="AB328" i="3"/>
  <c r="AB327" i="3"/>
  <c r="AB326" i="3"/>
  <c r="AB325" i="3"/>
  <c r="AB324" i="3"/>
  <c r="AB323" i="3"/>
  <c r="AB322" i="3"/>
  <c r="AB321" i="3"/>
  <c r="AB320" i="3"/>
  <c r="AB319" i="3"/>
  <c r="AB318" i="3"/>
  <c r="AB317" i="3"/>
  <c r="AB316" i="3"/>
  <c r="AB315" i="3"/>
  <c r="AB314" i="3"/>
  <c r="AB313" i="3"/>
  <c r="AB312" i="3"/>
  <c r="AB311" i="3"/>
  <c r="AB310" i="3"/>
  <c r="AB309" i="3"/>
  <c r="AB308" i="3"/>
  <c r="AB307" i="3"/>
  <c r="AB306" i="3"/>
  <c r="AB305" i="3"/>
  <c r="AB304" i="3"/>
  <c r="AB303" i="3"/>
  <c r="AB302" i="3"/>
  <c r="AB301" i="3"/>
  <c r="AB300" i="3"/>
  <c r="AB299" i="3"/>
  <c r="AB298" i="3"/>
  <c r="AB297" i="3"/>
  <c r="AB296" i="3"/>
  <c r="AB295" i="3"/>
  <c r="AB294" i="3"/>
  <c r="AB293" i="3"/>
  <c r="AB292" i="3"/>
  <c r="AB291" i="3"/>
  <c r="AB290" i="3"/>
  <c r="AB289" i="3"/>
  <c r="AB288" i="3"/>
  <c r="AB287" i="3"/>
  <c r="AB286" i="3"/>
  <c r="AB285" i="3"/>
  <c r="AB284" i="3"/>
  <c r="AB283" i="3"/>
  <c r="AB282" i="3"/>
  <c r="AB281" i="3"/>
  <c r="AB280" i="3"/>
  <c r="AB279" i="3"/>
  <c r="AB278" i="3"/>
  <c r="AB277" i="3"/>
  <c r="AB276" i="3"/>
  <c r="AB275" i="3"/>
  <c r="AB274" i="3"/>
  <c r="AB273" i="3"/>
  <c r="AB272" i="3"/>
  <c r="AB271" i="3"/>
  <c r="AB270" i="3"/>
  <c r="AB269" i="3"/>
  <c r="AB268" i="3"/>
  <c r="AB267" i="3"/>
  <c r="AB266" i="3"/>
  <c r="AB265" i="3"/>
  <c r="AB264" i="3"/>
  <c r="AB263" i="3"/>
  <c r="AB262" i="3"/>
  <c r="AB261" i="3"/>
  <c r="AB260" i="3"/>
  <c r="AB259" i="3"/>
  <c r="AB258" i="3"/>
  <c r="AB257" i="3"/>
  <c r="AB256" i="3"/>
  <c r="AB255" i="3"/>
  <c r="AB254" i="3"/>
  <c r="AB253" i="3"/>
  <c r="AB252" i="3"/>
  <c r="AB251" i="3"/>
  <c r="AB250" i="3"/>
  <c r="AB249" i="3"/>
  <c r="AB248" i="3"/>
  <c r="AB247" i="3"/>
  <c r="AB246" i="3"/>
  <c r="AB245" i="3"/>
  <c r="AB244" i="3"/>
  <c r="AB243" i="3"/>
  <c r="AB242" i="3"/>
  <c r="AB241" i="3"/>
  <c r="AB240" i="3"/>
  <c r="AB239" i="3"/>
  <c r="AB238" i="3"/>
  <c r="AB237" i="3"/>
  <c r="AB236" i="3"/>
  <c r="AB235" i="3"/>
  <c r="AB234" i="3"/>
  <c r="AB233" i="3"/>
  <c r="AB232" i="3"/>
  <c r="AB231" i="3"/>
  <c r="AB230" i="3"/>
  <c r="AB229" i="3"/>
  <c r="AB228" i="3"/>
  <c r="AB227" i="3"/>
  <c r="AB226" i="3"/>
  <c r="AB225" i="3"/>
  <c r="AB224" i="3"/>
  <c r="AB223" i="3"/>
  <c r="AB222" i="3"/>
  <c r="AB221" i="3"/>
  <c r="AB220" i="3"/>
  <c r="AB219" i="3"/>
  <c r="AB218" i="3"/>
  <c r="AB217" i="3"/>
  <c r="AB216" i="3"/>
  <c r="AB215" i="3"/>
  <c r="AB214" i="3"/>
  <c r="AB213" i="3"/>
  <c r="AB212" i="3"/>
  <c r="AB211" i="3"/>
  <c r="AB210" i="3"/>
  <c r="AB209" i="3"/>
  <c r="AB208" i="3"/>
  <c r="AB207" i="3"/>
  <c r="AB206" i="3"/>
  <c r="AB205" i="3"/>
  <c r="AB204" i="3"/>
  <c r="AB203" i="3"/>
  <c r="AB202" i="3"/>
  <c r="AB201" i="3"/>
  <c r="AB200" i="3"/>
  <c r="AB199" i="3"/>
  <c r="AB198" i="3"/>
  <c r="AB197" i="3"/>
  <c r="AB196" i="3"/>
  <c r="AB195" i="3"/>
  <c r="AB194" i="3"/>
  <c r="AB193" i="3"/>
  <c r="AB192" i="3"/>
  <c r="AB191" i="3"/>
  <c r="AB190" i="3"/>
  <c r="AB189" i="3"/>
  <c r="AB188" i="3"/>
  <c r="AB187" i="3"/>
  <c r="AB186" i="3"/>
  <c r="AB185" i="3"/>
  <c r="AB184" i="3"/>
  <c r="AB183" i="3"/>
  <c r="AB182" i="3"/>
  <c r="AB181" i="3"/>
  <c r="AB180" i="3"/>
  <c r="AB179" i="3"/>
  <c r="AB178" i="3"/>
  <c r="AB177" i="3"/>
  <c r="AB176" i="3"/>
  <c r="AB175" i="3"/>
  <c r="AB174" i="3"/>
  <c r="AB173" i="3"/>
  <c r="AB172" i="3"/>
  <c r="AB171" i="3"/>
  <c r="AB170" i="3"/>
  <c r="AB169" i="3"/>
  <c r="AB168" i="3"/>
  <c r="AB167" i="3"/>
  <c r="AB166" i="3"/>
  <c r="AB165" i="3"/>
  <c r="AB164" i="3"/>
  <c r="AB163" i="3"/>
  <c r="AB162" i="3"/>
  <c r="AB161" i="3"/>
  <c r="AB160" i="3"/>
  <c r="AB159" i="3"/>
  <c r="AB158" i="3"/>
  <c r="AB157" i="3"/>
  <c r="AB156" i="3"/>
  <c r="AB155" i="3"/>
  <c r="AB154" i="3"/>
  <c r="AB153" i="3"/>
  <c r="AB152" i="3"/>
  <c r="AB151" i="3"/>
  <c r="AB150" i="3"/>
  <c r="AB149" i="3"/>
  <c r="AB148" i="3"/>
  <c r="AB147" i="3"/>
  <c r="AB146" i="3"/>
  <c r="AB145" i="3"/>
  <c r="AB144" i="3"/>
  <c r="AB143" i="3"/>
  <c r="AB142" i="3"/>
  <c r="AB141" i="3"/>
  <c r="AB140" i="3"/>
  <c r="AB139" i="3"/>
  <c r="AB138" i="3"/>
  <c r="AB137" i="3"/>
  <c r="AB136" i="3"/>
  <c r="AB135" i="3"/>
  <c r="AB134" i="3"/>
  <c r="AB133" i="3"/>
  <c r="AB132" i="3"/>
  <c r="AB131" i="3"/>
  <c r="AB130" i="3"/>
  <c r="AB129" i="3"/>
  <c r="AB128" i="3"/>
  <c r="AB127" i="3"/>
  <c r="AB126" i="3"/>
  <c r="AB125" i="3"/>
  <c r="AB124" i="3"/>
  <c r="AB123" i="3"/>
  <c r="AB122" i="3"/>
  <c r="AB121" i="3"/>
  <c r="AB120" i="3"/>
  <c r="AB119" i="3"/>
  <c r="AB118" i="3"/>
  <c r="AB117" i="3"/>
  <c r="AB116" i="3"/>
  <c r="AB115" i="3"/>
  <c r="AB114" i="3"/>
  <c r="AB113" i="3"/>
  <c r="AB112" i="3"/>
  <c r="AB111" i="3"/>
  <c r="AB110" i="3"/>
  <c r="AB109" i="3"/>
  <c r="AB108" i="3"/>
  <c r="AB107" i="3"/>
  <c r="AB106" i="3"/>
  <c r="AB105" i="3"/>
  <c r="AB104" i="3"/>
  <c r="AB103" i="3"/>
  <c r="AB102" i="3"/>
  <c r="AB101" i="3"/>
  <c r="AB100"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8" i="3"/>
  <c r="AB7" i="3"/>
  <c r="AB6" i="3"/>
  <c r="AB4" i="3"/>
  <c r="AB5" i="3"/>
  <c r="D15" i="1"/>
  <c r="AO8" i="1"/>
  <c r="AJ8" i="1"/>
  <c r="U6" i="1"/>
  <c r="EW104" i="92" l="1"/>
  <c r="KK7" i="92"/>
  <c r="KK32" i="92" s="1"/>
  <c r="EZ6" i="92"/>
  <c r="EN6" i="92"/>
  <c r="EQ104" i="92"/>
  <c r="EZ104" i="92"/>
  <c r="EN104" i="92"/>
  <c r="IV43" i="92"/>
  <c r="EW6" i="92"/>
  <c r="EQ6" i="92"/>
  <c r="EZ55" i="92"/>
  <c r="B3" i="92"/>
  <c r="EJ104" i="92"/>
  <c r="B52" i="92"/>
  <c r="B101" i="92"/>
  <c r="EW55" i="92"/>
  <c r="EJ6" i="92"/>
  <c r="EQ55" i="92"/>
  <c r="IV38" i="92"/>
  <c r="EN55" i="92"/>
  <c r="EJ55" i="92"/>
  <c r="LX8" i="92"/>
  <c r="LX33" i="92" s="1"/>
  <c r="AK7" i="1"/>
  <c r="AP4" i="92" l="1"/>
  <c r="AP102" i="92"/>
  <c r="ES106" i="92" s="1"/>
  <c r="AP53" i="92"/>
  <c r="ES57" i="92" s="1"/>
  <c r="F477" i="7"/>
  <c r="K477" i="7" s="1"/>
  <c r="Z503" i="3"/>
  <c r="Y503" i="3"/>
  <c r="X503" i="3"/>
  <c r="W503" i="3"/>
  <c r="V503" i="3"/>
  <c r="U503" i="3"/>
  <c r="T503" i="3"/>
  <c r="S503" i="3"/>
  <c r="R503" i="3"/>
  <c r="Q503" i="3"/>
  <c r="P503" i="3"/>
  <c r="O503" i="3"/>
  <c r="N503" i="3"/>
  <c r="M503" i="3"/>
  <c r="L503" i="3"/>
  <c r="K503" i="3"/>
  <c r="J503" i="3"/>
  <c r="I503" i="3"/>
  <c r="G503" i="3"/>
  <c r="F503" i="3"/>
  <c r="E503" i="3"/>
  <c r="D503" i="3"/>
  <c r="C503" i="3"/>
  <c r="B503" i="3"/>
  <c r="A503" i="3"/>
  <c r="AB7" i="1"/>
  <c r="AM4" i="92" l="1"/>
  <c r="AM102" i="92"/>
  <c r="EM106" i="92" s="1"/>
  <c r="AM53" i="92"/>
  <c r="EM57" i="92" s="1"/>
  <c r="HM8" i="92"/>
  <c r="ES8" i="92"/>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EM8" i="92" l="1"/>
  <c r="HG8" i="92"/>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3" i="3"/>
  <c r="D5" i="6"/>
  <c r="D6" i="6" l="1"/>
  <c r="D7" i="6" s="1"/>
  <c r="D8" i="6" s="1"/>
  <c r="D9" i="6" s="1"/>
  <c r="D10" i="6" s="1"/>
  <c r="D11" i="6" s="1"/>
  <c r="D12" i="6" s="1"/>
  <c r="D13" i="6" s="1"/>
  <c r="D14" i="6" s="1"/>
  <c r="D15" i="6" s="1"/>
  <c r="D16" i="6" s="1"/>
  <c r="D17" i="6" s="1"/>
  <c r="D18" i="6" s="1"/>
  <c r="D19" i="6" s="1"/>
  <c r="D20" i="6" s="1"/>
  <c r="D21" i="6" s="1"/>
  <c r="D22" i="6" s="1"/>
  <c r="D23" i="6" s="1"/>
  <c r="D24" i="6" s="1"/>
  <c r="D25" i="6" s="1"/>
  <c r="D26" i="6" s="1"/>
  <c r="D27" i="6" s="1"/>
  <c r="D28" i="6" s="1"/>
  <c r="D29" i="6" s="1"/>
  <c r="D30" i="6" s="1"/>
  <c r="D31" i="6" s="1"/>
  <c r="D32" i="6" s="1"/>
  <c r="D33" i="6" s="1"/>
  <c r="D34" i="6" s="1"/>
  <c r="D35" i="6" s="1"/>
  <c r="D36" i="6" s="1"/>
  <c r="D37" i="6" s="1"/>
  <c r="D38" i="6" s="1"/>
  <c r="D39" i="6" s="1"/>
  <c r="D40" i="6" s="1"/>
  <c r="D41" i="6" s="1"/>
  <c r="D42" i="6" s="1"/>
  <c r="D43" i="6" s="1"/>
  <c r="D44" i="6" s="1"/>
  <c r="D45" i="6" s="1"/>
  <c r="D46" i="6" s="1"/>
  <c r="D47" i="6" s="1"/>
  <c r="D48" i="6" s="1"/>
  <c r="D49" i="6" s="1"/>
  <c r="D50" i="6" s="1"/>
  <c r="D50" i="7" l="1"/>
  <c r="H50" i="7" s="1"/>
  <c r="D97" i="7"/>
  <c r="H97" i="7" s="1"/>
  <c r="D144" i="7"/>
  <c r="H144" i="7" s="1"/>
  <c r="D191" i="7"/>
  <c r="H191" i="7" s="1"/>
  <c r="D238" i="7"/>
  <c r="H238" i="7" s="1"/>
  <c r="D285" i="7"/>
  <c r="H285" i="7" s="1"/>
  <c r="D286" i="7"/>
  <c r="H286" i="7" s="1"/>
  <c r="D333" i="7"/>
  <c r="H333" i="7" s="1"/>
  <c r="D334" i="7"/>
  <c r="H334" i="7" s="1"/>
  <c r="D381" i="7"/>
  <c r="H381" i="7" s="1"/>
  <c r="D382" i="7"/>
  <c r="H382" i="7" s="1"/>
  <c r="D429" i="7"/>
  <c r="H429" i="7" s="1"/>
  <c r="D430" i="7"/>
  <c r="H430" i="7" s="1"/>
  <c r="D477" i="7"/>
  <c r="H477" i="7" s="1"/>
  <c r="D3" i="7"/>
  <c r="H3" i="7" s="1"/>
  <c r="G16" i="1" l="1"/>
  <c r="S16" i="1"/>
  <c r="P16" i="1"/>
  <c r="J16" i="1"/>
  <c r="BC7" i="1"/>
  <c r="AZ7" i="1"/>
  <c r="AW7" i="1"/>
  <c r="AT7" i="1"/>
  <c r="AQ7" i="1"/>
  <c r="AN7" i="1"/>
  <c r="AH7" i="1"/>
  <c r="AE7" i="1"/>
  <c r="AN53" i="92" l="1"/>
  <c r="EO57" i="92" s="1"/>
  <c r="AN4" i="92"/>
  <c r="AN102" i="92"/>
  <c r="EO106" i="92" s="1"/>
  <c r="AO4" i="92"/>
  <c r="AO102" i="92"/>
  <c r="EQ106" i="92" s="1"/>
  <c r="AO53" i="92"/>
  <c r="EQ57" i="92" s="1"/>
  <c r="AQ4" i="92"/>
  <c r="AQ102" i="92"/>
  <c r="EU106" i="92" s="1"/>
  <c r="AQ53" i="92"/>
  <c r="EU57" i="92" s="1"/>
  <c r="AR4" i="92"/>
  <c r="AR102" i="92"/>
  <c r="EW106" i="92" s="1"/>
  <c r="AR53" i="92"/>
  <c r="EW57" i="92" s="1"/>
  <c r="AS4" i="92"/>
  <c r="AS102" i="92"/>
  <c r="EY106" i="92" s="1"/>
  <c r="AS53" i="92"/>
  <c r="EY57" i="92" s="1"/>
  <c r="AT102" i="92"/>
  <c r="FA106" i="92" s="1"/>
  <c r="AT53" i="92"/>
  <c r="FA57" i="92" s="1"/>
  <c r="AT4" i="92"/>
  <c r="AU102" i="92"/>
  <c r="FC106" i="92" s="1"/>
  <c r="AU53" i="92"/>
  <c r="FC57" i="92" s="1"/>
  <c r="AU4" i="92"/>
  <c r="AV53" i="92"/>
  <c r="FE57" i="92" s="1"/>
  <c r="AV102" i="92"/>
  <c r="FE106" i="92" s="1"/>
  <c r="AV4" i="92"/>
  <c r="G431" i="7"/>
  <c r="D431" i="7" s="1"/>
  <c r="H431" i="7" s="1"/>
  <c r="G383" i="7"/>
  <c r="D383" i="7" s="1"/>
  <c r="H383" i="7" s="1"/>
  <c r="G335" i="7"/>
  <c r="D335" i="7" s="1"/>
  <c r="H335" i="7" s="1"/>
  <c r="G287" i="7"/>
  <c r="D287" i="7" s="1"/>
  <c r="H287" i="7" s="1"/>
  <c r="G239" i="7"/>
  <c r="D239" i="7" s="1"/>
  <c r="H239" i="7" s="1"/>
  <c r="G192" i="7"/>
  <c r="D192" i="7" s="1"/>
  <c r="H192" i="7" s="1"/>
  <c r="G145" i="7"/>
  <c r="D145" i="7" s="1"/>
  <c r="H145" i="7" s="1"/>
  <c r="G98" i="7"/>
  <c r="D98" i="7" s="1"/>
  <c r="H98" i="7" s="1"/>
  <c r="G51" i="7"/>
  <c r="D51" i="7" s="1"/>
  <c r="H51" i="7" s="1"/>
  <c r="G4" i="7"/>
  <c r="D4" i="7" s="1"/>
  <c r="H4" i="7" s="1"/>
  <c r="A476" i="7"/>
  <c r="F476" i="7"/>
  <c r="K476" i="7" s="1"/>
  <c r="A475" i="7"/>
  <c r="F475" i="7"/>
  <c r="K475" i="7" s="1"/>
  <c r="A474" i="7"/>
  <c r="F474" i="7"/>
  <c r="K474" i="7" s="1"/>
  <c r="A473" i="7"/>
  <c r="F473" i="7"/>
  <c r="K473" i="7" s="1"/>
  <c r="A472" i="7"/>
  <c r="F472" i="7"/>
  <c r="K472" i="7" s="1"/>
  <c r="A471" i="7"/>
  <c r="F471" i="7"/>
  <c r="K471" i="7" s="1"/>
  <c r="A470" i="7"/>
  <c r="F470" i="7"/>
  <c r="K470" i="7" s="1"/>
  <c r="A469" i="7"/>
  <c r="F469" i="7"/>
  <c r="K469" i="7" s="1"/>
  <c r="A468" i="7"/>
  <c r="F468" i="7"/>
  <c r="K468" i="7" s="1"/>
  <c r="A467" i="7"/>
  <c r="F467" i="7"/>
  <c r="K467" i="7" s="1"/>
  <c r="A466" i="7"/>
  <c r="F466" i="7"/>
  <c r="K466" i="7" s="1"/>
  <c r="A465" i="7"/>
  <c r="F465" i="7"/>
  <c r="K465" i="7" s="1"/>
  <c r="A464" i="7"/>
  <c r="F464" i="7"/>
  <c r="K464" i="7" s="1"/>
  <c r="A463" i="7"/>
  <c r="F463" i="7"/>
  <c r="K463" i="7" s="1"/>
  <c r="A462" i="7"/>
  <c r="F462" i="7"/>
  <c r="K462" i="7" s="1"/>
  <c r="A461" i="7"/>
  <c r="F461" i="7"/>
  <c r="K461" i="7" s="1"/>
  <c r="A460" i="7"/>
  <c r="F460" i="7"/>
  <c r="K460" i="7" s="1"/>
  <c r="A459" i="7"/>
  <c r="F459" i="7"/>
  <c r="K459" i="7" s="1"/>
  <c r="A458" i="7"/>
  <c r="F458" i="7"/>
  <c r="K458" i="7" s="1"/>
  <c r="A457" i="7"/>
  <c r="F457" i="7"/>
  <c r="K457" i="7" s="1"/>
  <c r="A456" i="7"/>
  <c r="F456" i="7"/>
  <c r="K456" i="7" s="1"/>
  <c r="A455" i="7"/>
  <c r="F455" i="7"/>
  <c r="K455" i="7" s="1"/>
  <c r="A454" i="7"/>
  <c r="F454" i="7"/>
  <c r="K454" i="7" s="1"/>
  <c r="A453" i="7"/>
  <c r="F453" i="7"/>
  <c r="K453" i="7" s="1"/>
  <c r="A452" i="7"/>
  <c r="F452" i="7"/>
  <c r="K452" i="7" s="1"/>
  <c r="A451" i="7"/>
  <c r="F451" i="7"/>
  <c r="K451" i="7" s="1"/>
  <c r="A450" i="7"/>
  <c r="F450" i="7"/>
  <c r="K450" i="7" s="1"/>
  <c r="A449" i="7"/>
  <c r="F449" i="7"/>
  <c r="K449" i="7" s="1"/>
  <c r="A448" i="7"/>
  <c r="F448" i="7"/>
  <c r="K448" i="7" s="1"/>
  <c r="A447" i="7"/>
  <c r="F447" i="7"/>
  <c r="K447" i="7" s="1"/>
  <c r="A446" i="7"/>
  <c r="F446" i="7"/>
  <c r="K446" i="7" s="1"/>
  <c r="A445" i="7"/>
  <c r="F445" i="7"/>
  <c r="K445" i="7" s="1"/>
  <c r="A444" i="7"/>
  <c r="F444" i="7"/>
  <c r="K444" i="7" s="1"/>
  <c r="A443" i="7"/>
  <c r="F443" i="7"/>
  <c r="K443" i="7" s="1"/>
  <c r="A442" i="7"/>
  <c r="F442" i="7"/>
  <c r="K442" i="7" s="1"/>
  <c r="A441" i="7"/>
  <c r="F441" i="7"/>
  <c r="K441" i="7" s="1"/>
  <c r="A440" i="7"/>
  <c r="F440" i="7"/>
  <c r="K440" i="7" s="1"/>
  <c r="A439" i="7"/>
  <c r="F439" i="7"/>
  <c r="K439" i="7" s="1"/>
  <c r="A438" i="7"/>
  <c r="F438" i="7"/>
  <c r="K438" i="7" s="1"/>
  <c r="A437" i="7"/>
  <c r="F437" i="7"/>
  <c r="K437" i="7" s="1"/>
  <c r="A436" i="7"/>
  <c r="F436" i="7"/>
  <c r="K436" i="7" s="1"/>
  <c r="A435" i="7"/>
  <c r="F435" i="7"/>
  <c r="K435" i="7" s="1"/>
  <c r="A434" i="7"/>
  <c r="F434" i="7"/>
  <c r="K434" i="7" s="1"/>
  <c r="A433" i="7"/>
  <c r="F433" i="7"/>
  <c r="K433" i="7" s="1"/>
  <c r="A432" i="7"/>
  <c r="F432" i="7"/>
  <c r="A431" i="7"/>
  <c r="F431" i="7"/>
  <c r="K431" i="7" s="1"/>
  <c r="A430" i="7"/>
  <c r="F430" i="7"/>
  <c r="K430" i="7" s="1"/>
  <c r="A429" i="7"/>
  <c r="F429" i="7"/>
  <c r="K429" i="7" s="1"/>
  <c r="A380" i="7"/>
  <c r="F380" i="7"/>
  <c r="K380" i="7" s="1"/>
  <c r="A379" i="7"/>
  <c r="F379" i="7"/>
  <c r="K379" i="7" s="1"/>
  <c r="A378" i="7"/>
  <c r="F378" i="7"/>
  <c r="K378" i="7" s="1"/>
  <c r="A377" i="7"/>
  <c r="F377" i="7"/>
  <c r="K377" i="7" s="1"/>
  <c r="A376" i="7"/>
  <c r="F376" i="7"/>
  <c r="K376" i="7" s="1"/>
  <c r="A375" i="7"/>
  <c r="F375" i="7"/>
  <c r="K375" i="7" s="1"/>
  <c r="A374" i="7"/>
  <c r="F374" i="7"/>
  <c r="K374" i="7" s="1"/>
  <c r="A373" i="7"/>
  <c r="F373" i="7"/>
  <c r="K373" i="7" s="1"/>
  <c r="A372" i="7"/>
  <c r="F372" i="7"/>
  <c r="K372" i="7" s="1"/>
  <c r="A371" i="7"/>
  <c r="F371" i="7"/>
  <c r="K371" i="7" s="1"/>
  <c r="A370" i="7"/>
  <c r="F370" i="7"/>
  <c r="K370" i="7" s="1"/>
  <c r="A369" i="7"/>
  <c r="F369" i="7"/>
  <c r="K369" i="7" s="1"/>
  <c r="A368" i="7"/>
  <c r="F368" i="7"/>
  <c r="K368" i="7" s="1"/>
  <c r="A367" i="7"/>
  <c r="F367" i="7"/>
  <c r="K367" i="7" s="1"/>
  <c r="A366" i="7"/>
  <c r="F366" i="7"/>
  <c r="K366" i="7" s="1"/>
  <c r="A365" i="7"/>
  <c r="F365" i="7"/>
  <c r="K365" i="7" s="1"/>
  <c r="A364" i="7"/>
  <c r="F364" i="7"/>
  <c r="K364" i="7" s="1"/>
  <c r="A363" i="7"/>
  <c r="F363" i="7"/>
  <c r="K363" i="7" s="1"/>
  <c r="A362" i="7"/>
  <c r="F362" i="7"/>
  <c r="K362" i="7" s="1"/>
  <c r="A361" i="7"/>
  <c r="F361" i="7"/>
  <c r="K361" i="7" s="1"/>
  <c r="A360" i="7"/>
  <c r="F360" i="7"/>
  <c r="K360" i="7" s="1"/>
  <c r="A359" i="7"/>
  <c r="F359" i="7"/>
  <c r="K359" i="7" s="1"/>
  <c r="A358" i="7"/>
  <c r="F358" i="7"/>
  <c r="K358" i="7" s="1"/>
  <c r="A357" i="7"/>
  <c r="F357" i="7"/>
  <c r="K357" i="7" s="1"/>
  <c r="A356" i="7"/>
  <c r="F356" i="7"/>
  <c r="K356" i="7" s="1"/>
  <c r="A355" i="7"/>
  <c r="F355" i="7"/>
  <c r="K355" i="7" s="1"/>
  <c r="A354" i="7"/>
  <c r="F354" i="7"/>
  <c r="K354" i="7" s="1"/>
  <c r="A353" i="7"/>
  <c r="F353" i="7"/>
  <c r="K353" i="7" s="1"/>
  <c r="A352" i="7"/>
  <c r="F352" i="7"/>
  <c r="K352" i="7" s="1"/>
  <c r="A351" i="7"/>
  <c r="F351" i="7"/>
  <c r="K351" i="7" s="1"/>
  <c r="A350" i="7"/>
  <c r="F350" i="7"/>
  <c r="K350" i="7" s="1"/>
  <c r="A349" i="7"/>
  <c r="F349" i="7"/>
  <c r="K349" i="7" s="1"/>
  <c r="A348" i="7"/>
  <c r="F348" i="7"/>
  <c r="K348" i="7" s="1"/>
  <c r="A347" i="7"/>
  <c r="F347" i="7"/>
  <c r="K347" i="7" s="1"/>
  <c r="A346" i="7"/>
  <c r="F346" i="7"/>
  <c r="K346" i="7" s="1"/>
  <c r="A345" i="7"/>
  <c r="F345" i="7"/>
  <c r="K345" i="7" s="1"/>
  <c r="A344" i="7"/>
  <c r="F344" i="7"/>
  <c r="K344" i="7" s="1"/>
  <c r="A343" i="7"/>
  <c r="F343" i="7"/>
  <c r="K343" i="7" s="1"/>
  <c r="A342" i="7"/>
  <c r="F342" i="7"/>
  <c r="K342" i="7" s="1"/>
  <c r="A341" i="7"/>
  <c r="F341" i="7"/>
  <c r="K341" i="7" s="1"/>
  <c r="A340" i="7"/>
  <c r="F340" i="7"/>
  <c r="K340" i="7" s="1"/>
  <c r="A339" i="7"/>
  <c r="F339" i="7"/>
  <c r="K339" i="7" s="1"/>
  <c r="A338" i="7"/>
  <c r="F338" i="7"/>
  <c r="K338" i="7" s="1"/>
  <c r="A337" i="7"/>
  <c r="F337" i="7"/>
  <c r="K337" i="7" s="1"/>
  <c r="A336" i="7"/>
  <c r="F336" i="7"/>
  <c r="A335" i="7"/>
  <c r="F335" i="7"/>
  <c r="K335" i="7" s="1"/>
  <c r="A334" i="7"/>
  <c r="F334" i="7"/>
  <c r="K334" i="7" s="1"/>
  <c r="A333" i="7"/>
  <c r="F333" i="7"/>
  <c r="K333" i="7" s="1"/>
  <c r="A284" i="7"/>
  <c r="F284" i="7"/>
  <c r="K284" i="7" s="1"/>
  <c r="A283" i="7"/>
  <c r="F283" i="7"/>
  <c r="K283" i="7" s="1"/>
  <c r="A282" i="7"/>
  <c r="F282" i="7"/>
  <c r="K282" i="7" s="1"/>
  <c r="A281" i="7"/>
  <c r="F281" i="7"/>
  <c r="K281" i="7" s="1"/>
  <c r="A280" i="7"/>
  <c r="F280" i="7"/>
  <c r="K280" i="7" s="1"/>
  <c r="A279" i="7"/>
  <c r="F279" i="7"/>
  <c r="K279" i="7" s="1"/>
  <c r="A278" i="7"/>
  <c r="F278" i="7"/>
  <c r="K278" i="7" s="1"/>
  <c r="A277" i="7"/>
  <c r="F277" i="7"/>
  <c r="K277" i="7" s="1"/>
  <c r="A276" i="7"/>
  <c r="F276" i="7"/>
  <c r="K276" i="7" s="1"/>
  <c r="A275" i="7"/>
  <c r="F275" i="7"/>
  <c r="K275" i="7" s="1"/>
  <c r="A274" i="7"/>
  <c r="F274" i="7"/>
  <c r="K274" i="7" s="1"/>
  <c r="A273" i="7"/>
  <c r="F273" i="7"/>
  <c r="K273" i="7" s="1"/>
  <c r="A272" i="7"/>
  <c r="F272" i="7"/>
  <c r="K272" i="7" s="1"/>
  <c r="A271" i="7"/>
  <c r="F271" i="7"/>
  <c r="K271" i="7" s="1"/>
  <c r="A270" i="7"/>
  <c r="F270" i="7"/>
  <c r="K270" i="7" s="1"/>
  <c r="A269" i="7"/>
  <c r="F269" i="7"/>
  <c r="K269" i="7" s="1"/>
  <c r="A268" i="7"/>
  <c r="F268" i="7"/>
  <c r="K268" i="7" s="1"/>
  <c r="A267" i="7"/>
  <c r="F267" i="7"/>
  <c r="K267" i="7" s="1"/>
  <c r="A266" i="7"/>
  <c r="F266" i="7"/>
  <c r="K266" i="7" s="1"/>
  <c r="A265" i="7"/>
  <c r="F265" i="7"/>
  <c r="K265" i="7" s="1"/>
  <c r="A264" i="7"/>
  <c r="F264" i="7"/>
  <c r="K264" i="7" s="1"/>
  <c r="A263" i="7"/>
  <c r="F263" i="7"/>
  <c r="K263" i="7" s="1"/>
  <c r="A262" i="7"/>
  <c r="F262" i="7"/>
  <c r="K262" i="7" s="1"/>
  <c r="A261" i="7"/>
  <c r="F261" i="7"/>
  <c r="K261" i="7" s="1"/>
  <c r="A260" i="7"/>
  <c r="F260" i="7"/>
  <c r="K260" i="7" s="1"/>
  <c r="A259" i="7"/>
  <c r="F259" i="7"/>
  <c r="K259" i="7" s="1"/>
  <c r="A258" i="7"/>
  <c r="F258" i="7"/>
  <c r="K258" i="7" s="1"/>
  <c r="A257" i="7"/>
  <c r="F257" i="7"/>
  <c r="K257" i="7" s="1"/>
  <c r="A256" i="7"/>
  <c r="F256" i="7"/>
  <c r="K256" i="7" s="1"/>
  <c r="A255" i="7"/>
  <c r="F255" i="7"/>
  <c r="K255" i="7" s="1"/>
  <c r="A254" i="7"/>
  <c r="F254" i="7"/>
  <c r="K254" i="7" s="1"/>
  <c r="A253" i="7"/>
  <c r="F253" i="7"/>
  <c r="K253" i="7" s="1"/>
  <c r="A252" i="7"/>
  <c r="F252" i="7"/>
  <c r="K252" i="7" s="1"/>
  <c r="A251" i="7"/>
  <c r="F251" i="7"/>
  <c r="K251" i="7" s="1"/>
  <c r="A250" i="7"/>
  <c r="F250" i="7"/>
  <c r="K250" i="7" s="1"/>
  <c r="A249" i="7"/>
  <c r="F249" i="7"/>
  <c r="K249" i="7" s="1"/>
  <c r="A248" i="7"/>
  <c r="F248" i="7"/>
  <c r="K248" i="7" s="1"/>
  <c r="A247" i="7"/>
  <c r="F247" i="7"/>
  <c r="K247" i="7" s="1"/>
  <c r="A246" i="7"/>
  <c r="F246" i="7"/>
  <c r="K246" i="7" s="1"/>
  <c r="A245" i="7"/>
  <c r="F245" i="7"/>
  <c r="K245" i="7" s="1"/>
  <c r="A244" i="7"/>
  <c r="F244" i="7"/>
  <c r="K244" i="7" s="1"/>
  <c r="A243" i="7"/>
  <c r="F243" i="7"/>
  <c r="K243" i="7" s="1"/>
  <c r="A242" i="7"/>
  <c r="F242" i="7"/>
  <c r="K242" i="7" s="1"/>
  <c r="A241" i="7"/>
  <c r="F241" i="7"/>
  <c r="K241" i="7" s="1"/>
  <c r="A240" i="7"/>
  <c r="F240" i="7"/>
  <c r="K240" i="7" s="1"/>
  <c r="A239" i="7"/>
  <c r="F239" i="7"/>
  <c r="K239" i="7" s="1"/>
  <c r="A238" i="7"/>
  <c r="F238" i="7"/>
  <c r="K238" i="7" s="1"/>
  <c r="A190" i="7"/>
  <c r="F190" i="7"/>
  <c r="K190" i="7" s="1"/>
  <c r="A189" i="7"/>
  <c r="F189" i="7"/>
  <c r="K189" i="7" s="1"/>
  <c r="A188" i="7"/>
  <c r="F188" i="7"/>
  <c r="K188" i="7" s="1"/>
  <c r="A187" i="7"/>
  <c r="F187" i="7"/>
  <c r="K187" i="7" s="1"/>
  <c r="A186" i="7"/>
  <c r="F186" i="7"/>
  <c r="K186" i="7" s="1"/>
  <c r="A185" i="7"/>
  <c r="F185" i="7"/>
  <c r="K185" i="7" s="1"/>
  <c r="A184" i="7"/>
  <c r="F184" i="7"/>
  <c r="K184" i="7" s="1"/>
  <c r="A183" i="7"/>
  <c r="F183" i="7"/>
  <c r="K183" i="7" s="1"/>
  <c r="A182" i="7"/>
  <c r="F182" i="7"/>
  <c r="K182" i="7" s="1"/>
  <c r="A181" i="7"/>
  <c r="F181" i="7"/>
  <c r="K181" i="7" s="1"/>
  <c r="A180" i="7"/>
  <c r="F180" i="7"/>
  <c r="K180" i="7" s="1"/>
  <c r="A179" i="7"/>
  <c r="F179" i="7"/>
  <c r="K179" i="7" s="1"/>
  <c r="A178" i="7"/>
  <c r="F178" i="7"/>
  <c r="K178" i="7" s="1"/>
  <c r="A177" i="7"/>
  <c r="F177" i="7"/>
  <c r="K177" i="7" s="1"/>
  <c r="A176" i="7"/>
  <c r="F176" i="7"/>
  <c r="K176" i="7" s="1"/>
  <c r="A175" i="7"/>
  <c r="F175" i="7"/>
  <c r="K175" i="7" s="1"/>
  <c r="A174" i="7"/>
  <c r="F174" i="7"/>
  <c r="K174" i="7" s="1"/>
  <c r="A173" i="7"/>
  <c r="F173" i="7"/>
  <c r="K173" i="7" s="1"/>
  <c r="A172" i="7"/>
  <c r="F172" i="7"/>
  <c r="K172" i="7" s="1"/>
  <c r="A171" i="7"/>
  <c r="F171" i="7"/>
  <c r="K171" i="7" s="1"/>
  <c r="A170" i="7"/>
  <c r="F170" i="7"/>
  <c r="K170" i="7" s="1"/>
  <c r="A169" i="7"/>
  <c r="F169" i="7"/>
  <c r="K169" i="7" s="1"/>
  <c r="A168" i="7"/>
  <c r="F168" i="7"/>
  <c r="K168" i="7" s="1"/>
  <c r="A167" i="7"/>
  <c r="F167" i="7"/>
  <c r="K167" i="7" s="1"/>
  <c r="A166" i="7"/>
  <c r="F166" i="7"/>
  <c r="K166" i="7" s="1"/>
  <c r="A165" i="7"/>
  <c r="F165" i="7"/>
  <c r="K165" i="7" s="1"/>
  <c r="A164" i="7"/>
  <c r="F164" i="7"/>
  <c r="K164" i="7" s="1"/>
  <c r="A163" i="7"/>
  <c r="F163" i="7"/>
  <c r="K163" i="7" s="1"/>
  <c r="A162" i="7"/>
  <c r="F162" i="7"/>
  <c r="K162" i="7" s="1"/>
  <c r="A161" i="7"/>
  <c r="F161" i="7"/>
  <c r="K161" i="7" s="1"/>
  <c r="A160" i="7"/>
  <c r="F160" i="7"/>
  <c r="K160" i="7" s="1"/>
  <c r="A159" i="7"/>
  <c r="F159" i="7"/>
  <c r="K159" i="7" s="1"/>
  <c r="A158" i="7"/>
  <c r="F158" i="7"/>
  <c r="K158" i="7" s="1"/>
  <c r="A157" i="7"/>
  <c r="F157" i="7"/>
  <c r="K157" i="7" s="1"/>
  <c r="A156" i="7"/>
  <c r="F156" i="7"/>
  <c r="K156" i="7" s="1"/>
  <c r="A155" i="7"/>
  <c r="F155" i="7"/>
  <c r="K155" i="7" s="1"/>
  <c r="A154" i="7"/>
  <c r="F154" i="7"/>
  <c r="K154" i="7" s="1"/>
  <c r="A153" i="7"/>
  <c r="F153" i="7"/>
  <c r="K153" i="7" s="1"/>
  <c r="A152" i="7"/>
  <c r="F152" i="7"/>
  <c r="K152" i="7" s="1"/>
  <c r="A151" i="7"/>
  <c r="F151" i="7"/>
  <c r="K151" i="7" s="1"/>
  <c r="A150" i="7"/>
  <c r="F150" i="7"/>
  <c r="K150" i="7" s="1"/>
  <c r="A149" i="7"/>
  <c r="F149" i="7"/>
  <c r="K149" i="7" s="1"/>
  <c r="A148" i="7"/>
  <c r="F148" i="7"/>
  <c r="K148" i="7" s="1"/>
  <c r="A147" i="7"/>
  <c r="F147" i="7"/>
  <c r="K147" i="7" s="1"/>
  <c r="A146" i="7"/>
  <c r="F146" i="7"/>
  <c r="K146" i="7" s="1"/>
  <c r="A145" i="7"/>
  <c r="F145" i="7"/>
  <c r="K145" i="7" s="1"/>
  <c r="A144" i="7"/>
  <c r="F144" i="7"/>
  <c r="K144" i="7" s="1"/>
  <c r="A96" i="7"/>
  <c r="F96" i="7"/>
  <c r="K96" i="7" s="1"/>
  <c r="A95" i="7"/>
  <c r="F95" i="7"/>
  <c r="K95" i="7" s="1"/>
  <c r="A94" i="7"/>
  <c r="F94" i="7"/>
  <c r="K94" i="7" s="1"/>
  <c r="A93" i="7"/>
  <c r="F93" i="7"/>
  <c r="K93" i="7" s="1"/>
  <c r="A92" i="7"/>
  <c r="F92" i="7"/>
  <c r="K92" i="7" s="1"/>
  <c r="A91" i="7"/>
  <c r="F91" i="7"/>
  <c r="K91" i="7" s="1"/>
  <c r="A90" i="7"/>
  <c r="F90" i="7"/>
  <c r="K90" i="7" s="1"/>
  <c r="A89" i="7"/>
  <c r="F89" i="7"/>
  <c r="K89" i="7" s="1"/>
  <c r="A88" i="7"/>
  <c r="F88" i="7"/>
  <c r="K88" i="7" s="1"/>
  <c r="A87" i="7"/>
  <c r="F87" i="7"/>
  <c r="K87" i="7" s="1"/>
  <c r="A86" i="7"/>
  <c r="F86" i="7"/>
  <c r="K86" i="7" s="1"/>
  <c r="A85" i="7"/>
  <c r="F85" i="7"/>
  <c r="K85" i="7" s="1"/>
  <c r="A84" i="7"/>
  <c r="F84" i="7"/>
  <c r="K84" i="7" s="1"/>
  <c r="A83" i="7"/>
  <c r="F83" i="7"/>
  <c r="K83" i="7" s="1"/>
  <c r="A82" i="7"/>
  <c r="F82" i="7"/>
  <c r="K82" i="7" s="1"/>
  <c r="A81" i="7"/>
  <c r="F81" i="7"/>
  <c r="K81" i="7" s="1"/>
  <c r="A80" i="7"/>
  <c r="F80" i="7"/>
  <c r="K80" i="7" s="1"/>
  <c r="A79" i="7"/>
  <c r="F79" i="7"/>
  <c r="K79" i="7" s="1"/>
  <c r="A78" i="7"/>
  <c r="F78" i="7"/>
  <c r="K78" i="7" s="1"/>
  <c r="A77" i="7"/>
  <c r="F77" i="7"/>
  <c r="K77" i="7" s="1"/>
  <c r="A76" i="7"/>
  <c r="F76" i="7"/>
  <c r="K76" i="7" s="1"/>
  <c r="A75" i="7"/>
  <c r="F75" i="7"/>
  <c r="K75" i="7" s="1"/>
  <c r="A74" i="7"/>
  <c r="F74" i="7"/>
  <c r="K74" i="7" s="1"/>
  <c r="A73" i="7"/>
  <c r="F73" i="7"/>
  <c r="K73" i="7" s="1"/>
  <c r="A72" i="7"/>
  <c r="F72" i="7"/>
  <c r="K72" i="7" s="1"/>
  <c r="A71" i="7"/>
  <c r="F71" i="7"/>
  <c r="K71" i="7" s="1"/>
  <c r="A70" i="7"/>
  <c r="F70" i="7"/>
  <c r="K70" i="7" s="1"/>
  <c r="A69" i="7"/>
  <c r="F69" i="7"/>
  <c r="K69" i="7" s="1"/>
  <c r="A68" i="7"/>
  <c r="F68" i="7"/>
  <c r="K68" i="7" s="1"/>
  <c r="A67" i="7"/>
  <c r="F67" i="7"/>
  <c r="K67" i="7" s="1"/>
  <c r="A66" i="7"/>
  <c r="F66" i="7"/>
  <c r="K66" i="7" s="1"/>
  <c r="A65" i="7"/>
  <c r="F65" i="7"/>
  <c r="K65" i="7" s="1"/>
  <c r="A64" i="7"/>
  <c r="F64" i="7"/>
  <c r="K64" i="7" s="1"/>
  <c r="A63" i="7"/>
  <c r="F63" i="7"/>
  <c r="K63" i="7" s="1"/>
  <c r="A62" i="7"/>
  <c r="F62" i="7"/>
  <c r="K62" i="7" s="1"/>
  <c r="A61" i="7"/>
  <c r="F61" i="7"/>
  <c r="K61" i="7" s="1"/>
  <c r="A60" i="7"/>
  <c r="F60" i="7"/>
  <c r="K60" i="7" s="1"/>
  <c r="A59" i="7"/>
  <c r="F59" i="7"/>
  <c r="K59" i="7" s="1"/>
  <c r="A58" i="7"/>
  <c r="F58" i="7"/>
  <c r="K58" i="7" s="1"/>
  <c r="A57" i="7"/>
  <c r="F57" i="7"/>
  <c r="K57" i="7" s="1"/>
  <c r="A56" i="7"/>
  <c r="F56" i="7"/>
  <c r="K56" i="7" s="1"/>
  <c r="A55" i="7"/>
  <c r="F55" i="7"/>
  <c r="K55" i="7" s="1"/>
  <c r="A54" i="7"/>
  <c r="F54" i="7"/>
  <c r="K54" i="7" s="1"/>
  <c r="A53" i="7"/>
  <c r="F53" i="7"/>
  <c r="K53" i="7" s="1"/>
  <c r="A52" i="7"/>
  <c r="F52" i="7"/>
  <c r="K52" i="7" s="1"/>
  <c r="A51" i="7"/>
  <c r="F51" i="7"/>
  <c r="K51" i="7" s="1"/>
  <c r="A50" i="7"/>
  <c r="F50" i="7"/>
  <c r="K50" i="7" s="1"/>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477"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3" i="7"/>
  <c r="FE8" i="92" l="1"/>
  <c r="HY8" i="92"/>
  <c r="FA8" i="92"/>
  <c r="HU8" i="92"/>
  <c r="EW8" i="92"/>
  <c r="HQ8" i="92"/>
  <c r="EQ8" i="92"/>
  <c r="HK8" i="92"/>
  <c r="FC8" i="92"/>
  <c r="HW8" i="92"/>
  <c r="EO8" i="92"/>
  <c r="HI8" i="92"/>
  <c r="HS8" i="92"/>
  <c r="EY8" i="92"/>
  <c r="HO8" i="92"/>
  <c r="EU8" i="92"/>
  <c r="K336" i="7"/>
  <c r="K432" i="7"/>
  <c r="G288" i="7"/>
  <c r="D288" i="7" s="1"/>
  <c r="H288" i="7" s="1"/>
  <c r="G52" i="7"/>
  <c r="D52" i="7" s="1"/>
  <c r="H52" i="7" s="1"/>
  <c r="G336" i="7"/>
  <c r="D336" i="7" s="1"/>
  <c r="H336" i="7" s="1"/>
  <c r="G240" i="7"/>
  <c r="D240" i="7" s="1"/>
  <c r="H240" i="7" s="1"/>
  <c r="G99" i="7"/>
  <c r="D99" i="7" s="1"/>
  <c r="H99" i="7" s="1"/>
  <c r="G384" i="7"/>
  <c r="D384" i="7" s="1"/>
  <c r="H384" i="7" s="1"/>
  <c r="G146" i="7"/>
  <c r="D146" i="7" s="1"/>
  <c r="H146" i="7" s="1"/>
  <c r="G432" i="7"/>
  <c r="D432" i="7" s="1"/>
  <c r="H432" i="7" s="1"/>
  <c r="G193" i="7"/>
  <c r="D193" i="7" s="1"/>
  <c r="H193" i="7" s="1"/>
  <c r="G5" i="7"/>
  <c r="D5" i="7" s="1"/>
  <c r="H5" i="7" s="1"/>
  <c r="F97" i="7"/>
  <c r="K97" i="7" s="1"/>
  <c r="F98" i="7"/>
  <c r="K98" i="7" s="1"/>
  <c r="F4" i="7"/>
  <c r="K4" i="7" s="1"/>
  <c r="F5" i="7"/>
  <c r="K5" i="7" s="1"/>
  <c r="F6" i="7"/>
  <c r="K6" i="7" s="1"/>
  <c r="F7" i="7"/>
  <c r="K7" i="7" s="1"/>
  <c r="F8" i="7"/>
  <c r="K8" i="7" s="1"/>
  <c r="F9" i="7"/>
  <c r="K9" i="7" s="1"/>
  <c r="F10" i="7"/>
  <c r="K10" i="7" s="1"/>
  <c r="F11" i="7"/>
  <c r="K11" i="7" s="1"/>
  <c r="F12" i="7"/>
  <c r="K12" i="7" s="1"/>
  <c r="F13" i="7"/>
  <c r="K13" i="7" s="1"/>
  <c r="F14" i="7"/>
  <c r="K14" i="7" s="1"/>
  <c r="F15" i="7"/>
  <c r="K15" i="7" s="1"/>
  <c r="F16" i="7"/>
  <c r="K16" i="7" s="1"/>
  <c r="F17" i="7"/>
  <c r="K17" i="7" s="1"/>
  <c r="F18" i="7"/>
  <c r="K18" i="7" s="1"/>
  <c r="F19" i="7"/>
  <c r="K19" i="7" s="1"/>
  <c r="F20" i="7"/>
  <c r="K20" i="7" s="1"/>
  <c r="F21" i="7"/>
  <c r="K21" i="7" s="1"/>
  <c r="F22" i="7"/>
  <c r="K22" i="7" s="1"/>
  <c r="F23" i="7"/>
  <c r="K23" i="7" s="1"/>
  <c r="F24" i="7"/>
  <c r="K24" i="7" s="1"/>
  <c r="F25" i="7"/>
  <c r="K25" i="7" s="1"/>
  <c r="F26" i="7"/>
  <c r="K26" i="7" s="1"/>
  <c r="F27" i="7"/>
  <c r="K27" i="7" s="1"/>
  <c r="F28" i="7"/>
  <c r="K28" i="7" s="1"/>
  <c r="F29" i="7"/>
  <c r="K29" i="7" s="1"/>
  <c r="F30" i="7"/>
  <c r="K30" i="7" s="1"/>
  <c r="F31" i="7"/>
  <c r="K31" i="7" s="1"/>
  <c r="F32" i="7"/>
  <c r="K32" i="7" s="1"/>
  <c r="F33" i="7"/>
  <c r="K33" i="7" s="1"/>
  <c r="F34" i="7"/>
  <c r="K34" i="7" s="1"/>
  <c r="F35" i="7"/>
  <c r="K35" i="7" s="1"/>
  <c r="F36" i="7"/>
  <c r="K36" i="7" s="1"/>
  <c r="F37" i="7"/>
  <c r="K37" i="7" s="1"/>
  <c r="F38" i="7"/>
  <c r="K38" i="7" s="1"/>
  <c r="F39" i="7"/>
  <c r="K39" i="7" s="1"/>
  <c r="F40" i="7"/>
  <c r="K40" i="7" s="1"/>
  <c r="F41" i="7"/>
  <c r="K41" i="7" s="1"/>
  <c r="F42" i="7"/>
  <c r="K42" i="7" s="1"/>
  <c r="F43" i="7"/>
  <c r="K43" i="7" s="1"/>
  <c r="F44" i="7"/>
  <c r="K44" i="7" s="1"/>
  <c r="F45" i="7"/>
  <c r="K45" i="7" s="1"/>
  <c r="F46" i="7"/>
  <c r="K46" i="7" s="1"/>
  <c r="F47" i="7"/>
  <c r="K47" i="7" s="1"/>
  <c r="F48" i="7"/>
  <c r="K48" i="7" s="1"/>
  <c r="F49" i="7"/>
  <c r="K49" i="7" s="1"/>
  <c r="F99" i="7"/>
  <c r="K99" i="7" s="1"/>
  <c r="F100" i="7"/>
  <c r="K100" i="7" s="1"/>
  <c r="F101" i="7"/>
  <c r="K101" i="7" s="1"/>
  <c r="F102" i="7"/>
  <c r="K102" i="7" s="1"/>
  <c r="F103" i="7"/>
  <c r="K103" i="7" s="1"/>
  <c r="F104" i="7"/>
  <c r="K104" i="7" s="1"/>
  <c r="F105" i="7"/>
  <c r="K105" i="7" s="1"/>
  <c r="F106" i="7"/>
  <c r="K106" i="7" s="1"/>
  <c r="F107" i="7"/>
  <c r="K107" i="7" s="1"/>
  <c r="F108" i="7"/>
  <c r="K108" i="7" s="1"/>
  <c r="F109" i="7"/>
  <c r="K109" i="7" s="1"/>
  <c r="F110" i="7"/>
  <c r="K110" i="7" s="1"/>
  <c r="F111" i="7"/>
  <c r="K111" i="7" s="1"/>
  <c r="F112" i="7"/>
  <c r="K112" i="7" s="1"/>
  <c r="F113" i="7"/>
  <c r="K113" i="7" s="1"/>
  <c r="F114" i="7"/>
  <c r="K114" i="7" s="1"/>
  <c r="F115" i="7"/>
  <c r="K115" i="7" s="1"/>
  <c r="F116" i="7"/>
  <c r="K116" i="7" s="1"/>
  <c r="F117" i="7"/>
  <c r="K117" i="7" s="1"/>
  <c r="F118" i="7"/>
  <c r="K118" i="7" s="1"/>
  <c r="F119" i="7"/>
  <c r="K119" i="7" s="1"/>
  <c r="F120" i="7"/>
  <c r="K120" i="7" s="1"/>
  <c r="F121" i="7"/>
  <c r="K121" i="7" s="1"/>
  <c r="F122" i="7"/>
  <c r="K122" i="7" s="1"/>
  <c r="F123" i="7"/>
  <c r="K123" i="7" s="1"/>
  <c r="F124" i="7"/>
  <c r="K124" i="7" s="1"/>
  <c r="F125" i="7"/>
  <c r="K125" i="7" s="1"/>
  <c r="F126" i="7"/>
  <c r="K126" i="7" s="1"/>
  <c r="F127" i="7"/>
  <c r="K127" i="7" s="1"/>
  <c r="F128" i="7"/>
  <c r="K128" i="7" s="1"/>
  <c r="F129" i="7"/>
  <c r="K129" i="7" s="1"/>
  <c r="F130" i="7"/>
  <c r="K130" i="7" s="1"/>
  <c r="F131" i="7"/>
  <c r="K131" i="7" s="1"/>
  <c r="F132" i="7"/>
  <c r="K132" i="7" s="1"/>
  <c r="F133" i="7"/>
  <c r="K133" i="7" s="1"/>
  <c r="F134" i="7"/>
  <c r="K134" i="7" s="1"/>
  <c r="F135" i="7"/>
  <c r="K135" i="7" s="1"/>
  <c r="F136" i="7"/>
  <c r="K136" i="7" s="1"/>
  <c r="F137" i="7"/>
  <c r="K137" i="7" s="1"/>
  <c r="F138" i="7"/>
  <c r="K138" i="7" s="1"/>
  <c r="F139" i="7"/>
  <c r="K139" i="7" s="1"/>
  <c r="F140" i="7"/>
  <c r="K140" i="7" s="1"/>
  <c r="F141" i="7"/>
  <c r="K141" i="7" s="1"/>
  <c r="F142" i="7"/>
  <c r="K142" i="7" s="1"/>
  <c r="F143" i="7"/>
  <c r="K143" i="7" s="1"/>
  <c r="F191" i="7"/>
  <c r="K191" i="7" s="1"/>
  <c r="F192" i="7"/>
  <c r="K192" i="7" s="1"/>
  <c r="F193" i="7"/>
  <c r="K193" i="7" s="1"/>
  <c r="F194" i="7"/>
  <c r="K194" i="7" s="1"/>
  <c r="F195" i="7"/>
  <c r="K195" i="7" s="1"/>
  <c r="F196" i="7"/>
  <c r="K196" i="7" s="1"/>
  <c r="F197" i="7"/>
  <c r="K197" i="7" s="1"/>
  <c r="F198" i="7"/>
  <c r="K198" i="7" s="1"/>
  <c r="F199" i="7"/>
  <c r="K199" i="7" s="1"/>
  <c r="F200" i="7"/>
  <c r="K200" i="7" s="1"/>
  <c r="F201" i="7"/>
  <c r="K201" i="7" s="1"/>
  <c r="F202" i="7"/>
  <c r="K202" i="7" s="1"/>
  <c r="F203" i="7"/>
  <c r="K203" i="7" s="1"/>
  <c r="F204" i="7"/>
  <c r="K204" i="7" s="1"/>
  <c r="F205" i="7"/>
  <c r="K205" i="7" s="1"/>
  <c r="F206" i="7"/>
  <c r="K206" i="7" s="1"/>
  <c r="F207" i="7"/>
  <c r="K207" i="7" s="1"/>
  <c r="F208" i="7"/>
  <c r="K208" i="7" s="1"/>
  <c r="F209" i="7"/>
  <c r="K209" i="7" s="1"/>
  <c r="F210" i="7"/>
  <c r="K210" i="7" s="1"/>
  <c r="F211" i="7"/>
  <c r="K211" i="7" s="1"/>
  <c r="F212" i="7"/>
  <c r="K212" i="7" s="1"/>
  <c r="F213" i="7"/>
  <c r="K213" i="7" s="1"/>
  <c r="F214" i="7"/>
  <c r="K214" i="7" s="1"/>
  <c r="F215" i="7"/>
  <c r="K215" i="7" s="1"/>
  <c r="F216" i="7"/>
  <c r="K216" i="7" s="1"/>
  <c r="F217" i="7"/>
  <c r="K217" i="7" s="1"/>
  <c r="F218" i="7"/>
  <c r="K218" i="7" s="1"/>
  <c r="F219" i="7"/>
  <c r="K219" i="7" s="1"/>
  <c r="F220" i="7"/>
  <c r="K220" i="7" s="1"/>
  <c r="F221" i="7"/>
  <c r="K221" i="7" s="1"/>
  <c r="F222" i="7"/>
  <c r="K222" i="7" s="1"/>
  <c r="F223" i="7"/>
  <c r="K223" i="7" s="1"/>
  <c r="F224" i="7"/>
  <c r="K224" i="7" s="1"/>
  <c r="F225" i="7"/>
  <c r="K225" i="7" s="1"/>
  <c r="F226" i="7"/>
  <c r="K226" i="7" s="1"/>
  <c r="F227" i="7"/>
  <c r="K227" i="7" s="1"/>
  <c r="F228" i="7"/>
  <c r="K228" i="7" s="1"/>
  <c r="F229" i="7"/>
  <c r="K229" i="7" s="1"/>
  <c r="F230" i="7"/>
  <c r="K230" i="7" s="1"/>
  <c r="F231" i="7"/>
  <c r="K231" i="7" s="1"/>
  <c r="F232" i="7"/>
  <c r="K232" i="7" s="1"/>
  <c r="F233" i="7"/>
  <c r="K233" i="7" s="1"/>
  <c r="F234" i="7"/>
  <c r="K234" i="7" s="1"/>
  <c r="F235" i="7"/>
  <c r="K235" i="7" s="1"/>
  <c r="F236" i="7"/>
  <c r="K236" i="7" s="1"/>
  <c r="F237" i="7"/>
  <c r="K237" i="7" s="1"/>
  <c r="F285" i="7"/>
  <c r="K285" i="7" s="1"/>
  <c r="F286" i="7"/>
  <c r="K286" i="7" s="1"/>
  <c r="F287" i="7"/>
  <c r="K287" i="7" s="1"/>
  <c r="F288" i="7"/>
  <c r="K288" i="7" s="1"/>
  <c r="F289" i="7"/>
  <c r="K289" i="7" s="1"/>
  <c r="F290" i="7"/>
  <c r="F291" i="7"/>
  <c r="K291" i="7" s="1"/>
  <c r="F292" i="7"/>
  <c r="K292" i="7" s="1"/>
  <c r="F293" i="7"/>
  <c r="K293" i="7" s="1"/>
  <c r="F294" i="7"/>
  <c r="F295" i="7"/>
  <c r="K295" i="7" s="1"/>
  <c r="F296" i="7"/>
  <c r="K296" i="7" s="1"/>
  <c r="F297" i="7"/>
  <c r="K297" i="7" s="1"/>
  <c r="F298" i="7"/>
  <c r="K298" i="7" s="1"/>
  <c r="F299" i="7"/>
  <c r="K299" i="7" s="1"/>
  <c r="F300" i="7"/>
  <c r="K300" i="7" s="1"/>
  <c r="F301" i="7"/>
  <c r="K301" i="7" s="1"/>
  <c r="F302" i="7"/>
  <c r="K302" i="7" s="1"/>
  <c r="F303" i="7"/>
  <c r="K303" i="7" s="1"/>
  <c r="F304" i="7"/>
  <c r="K304" i="7" s="1"/>
  <c r="F305" i="7"/>
  <c r="K305" i="7" s="1"/>
  <c r="F306" i="7"/>
  <c r="K306" i="7" s="1"/>
  <c r="F307" i="7"/>
  <c r="K307" i="7" s="1"/>
  <c r="F308" i="7"/>
  <c r="K308" i="7" s="1"/>
  <c r="F309" i="7"/>
  <c r="K309" i="7" s="1"/>
  <c r="F310" i="7"/>
  <c r="K310" i="7" s="1"/>
  <c r="F311" i="7"/>
  <c r="K311" i="7" s="1"/>
  <c r="F312" i="7"/>
  <c r="K312" i="7" s="1"/>
  <c r="F313" i="7"/>
  <c r="K313" i="7" s="1"/>
  <c r="F314" i="7"/>
  <c r="K314" i="7" s="1"/>
  <c r="F315" i="7"/>
  <c r="K315" i="7" s="1"/>
  <c r="F316" i="7"/>
  <c r="K316" i="7" s="1"/>
  <c r="F317" i="7"/>
  <c r="K317" i="7" s="1"/>
  <c r="F318" i="7"/>
  <c r="K318" i="7" s="1"/>
  <c r="F319" i="7"/>
  <c r="K319" i="7" s="1"/>
  <c r="F320" i="7"/>
  <c r="K320" i="7" s="1"/>
  <c r="F321" i="7"/>
  <c r="K321" i="7" s="1"/>
  <c r="F322" i="7"/>
  <c r="K322" i="7" s="1"/>
  <c r="F323" i="7"/>
  <c r="K323" i="7" s="1"/>
  <c r="F324" i="7"/>
  <c r="K324" i="7" s="1"/>
  <c r="F325" i="7"/>
  <c r="K325" i="7" s="1"/>
  <c r="F326" i="7"/>
  <c r="K326" i="7" s="1"/>
  <c r="F327" i="7"/>
  <c r="K327" i="7" s="1"/>
  <c r="F328" i="7"/>
  <c r="K328" i="7" s="1"/>
  <c r="F329" i="7"/>
  <c r="K329" i="7" s="1"/>
  <c r="F330" i="7"/>
  <c r="K330" i="7" s="1"/>
  <c r="F331" i="7"/>
  <c r="K331" i="7" s="1"/>
  <c r="F332" i="7"/>
  <c r="K332" i="7" s="1"/>
  <c r="F381" i="7"/>
  <c r="K381" i="7" s="1"/>
  <c r="F382" i="7"/>
  <c r="K382" i="7" s="1"/>
  <c r="F383" i="7"/>
  <c r="K383" i="7" s="1"/>
  <c r="F384" i="7"/>
  <c r="K384" i="7" s="1"/>
  <c r="F385" i="7"/>
  <c r="K385" i="7" s="1"/>
  <c r="F386" i="7"/>
  <c r="F387" i="7"/>
  <c r="K387" i="7" s="1"/>
  <c r="F388" i="7"/>
  <c r="K388" i="7" s="1"/>
  <c r="F389" i="7"/>
  <c r="K389" i="7" s="1"/>
  <c r="F390" i="7"/>
  <c r="F391" i="7"/>
  <c r="K391" i="7" s="1"/>
  <c r="F392" i="7"/>
  <c r="K392" i="7" s="1"/>
  <c r="F393" i="7"/>
  <c r="K393" i="7" s="1"/>
  <c r="F394" i="7"/>
  <c r="K394" i="7" s="1"/>
  <c r="F395" i="7"/>
  <c r="K395" i="7" s="1"/>
  <c r="F396" i="7"/>
  <c r="K396" i="7" s="1"/>
  <c r="F397" i="7"/>
  <c r="K397" i="7" s="1"/>
  <c r="F398" i="7"/>
  <c r="K398" i="7" s="1"/>
  <c r="F399" i="7"/>
  <c r="K399" i="7" s="1"/>
  <c r="F400" i="7"/>
  <c r="K400" i="7" s="1"/>
  <c r="F401" i="7"/>
  <c r="K401" i="7" s="1"/>
  <c r="F402" i="7"/>
  <c r="K402" i="7" s="1"/>
  <c r="F403" i="7"/>
  <c r="K403" i="7" s="1"/>
  <c r="F404" i="7"/>
  <c r="K404" i="7" s="1"/>
  <c r="F405" i="7"/>
  <c r="K405" i="7" s="1"/>
  <c r="F406" i="7"/>
  <c r="K406" i="7" s="1"/>
  <c r="F407" i="7"/>
  <c r="K407" i="7" s="1"/>
  <c r="F408" i="7"/>
  <c r="K408" i="7" s="1"/>
  <c r="F409" i="7"/>
  <c r="K409" i="7" s="1"/>
  <c r="F410" i="7"/>
  <c r="K410" i="7" s="1"/>
  <c r="F411" i="7"/>
  <c r="K411" i="7" s="1"/>
  <c r="F412" i="7"/>
  <c r="K412" i="7" s="1"/>
  <c r="F413" i="7"/>
  <c r="K413" i="7" s="1"/>
  <c r="F414" i="7"/>
  <c r="K414" i="7" s="1"/>
  <c r="F415" i="7"/>
  <c r="K415" i="7" s="1"/>
  <c r="F416" i="7"/>
  <c r="K416" i="7" s="1"/>
  <c r="F417" i="7"/>
  <c r="K417" i="7" s="1"/>
  <c r="F418" i="7"/>
  <c r="K418" i="7" s="1"/>
  <c r="F419" i="7"/>
  <c r="K419" i="7" s="1"/>
  <c r="F420" i="7"/>
  <c r="K420" i="7" s="1"/>
  <c r="F421" i="7"/>
  <c r="K421" i="7" s="1"/>
  <c r="F422" i="7"/>
  <c r="K422" i="7" s="1"/>
  <c r="F423" i="7"/>
  <c r="K423" i="7" s="1"/>
  <c r="F424" i="7"/>
  <c r="K424" i="7" s="1"/>
  <c r="F425" i="7"/>
  <c r="K425" i="7" s="1"/>
  <c r="F426" i="7"/>
  <c r="K426" i="7" s="1"/>
  <c r="F427" i="7"/>
  <c r="K427" i="7" s="1"/>
  <c r="F428" i="7"/>
  <c r="K428" i="7" s="1"/>
  <c r="F3" i="7"/>
  <c r="K3" i="7" s="1"/>
  <c r="K290" i="7" l="1"/>
  <c r="K386" i="7"/>
  <c r="K390" i="7"/>
  <c r="K294" i="7"/>
  <c r="G289" i="7"/>
  <c r="D289" i="7" s="1"/>
  <c r="H289" i="7" s="1"/>
  <c r="G53" i="7"/>
  <c r="D53" i="7" s="1"/>
  <c r="H53" i="7" s="1"/>
  <c r="G241" i="7"/>
  <c r="D241" i="7" s="1"/>
  <c r="H241" i="7" s="1"/>
  <c r="G433" i="7"/>
  <c r="D433" i="7" s="1"/>
  <c r="H433" i="7" s="1"/>
  <c r="G100" i="7"/>
  <c r="D100" i="7" s="1"/>
  <c r="H100" i="7" s="1"/>
  <c r="G337" i="7"/>
  <c r="D337" i="7" s="1"/>
  <c r="H337" i="7" s="1"/>
  <c r="G385" i="7"/>
  <c r="D385" i="7" s="1"/>
  <c r="H385" i="7" s="1"/>
  <c r="G147" i="7"/>
  <c r="D147" i="7" s="1"/>
  <c r="H147" i="7" s="1"/>
  <c r="G194" i="7"/>
  <c r="D194" i="7" s="1"/>
  <c r="H194" i="7" s="1"/>
  <c r="G6" i="7"/>
  <c r="D6" i="7" s="1"/>
  <c r="H6" i="7" s="1"/>
  <c r="D16" i="1"/>
  <c r="G290" i="7" l="1"/>
  <c r="D290" i="7" s="1"/>
  <c r="H290" i="7" s="1"/>
  <c r="G54" i="7"/>
  <c r="D54" i="7" s="1"/>
  <c r="H54" i="7" s="1"/>
  <c r="G242" i="7"/>
  <c r="D242" i="7" s="1"/>
  <c r="G434" i="7"/>
  <c r="D434" i="7" s="1"/>
  <c r="G386" i="7"/>
  <c r="D386" i="7" s="1"/>
  <c r="G101" i="7"/>
  <c r="D101" i="7" s="1"/>
  <c r="H101" i="7" s="1"/>
  <c r="G148" i="7"/>
  <c r="D148" i="7" s="1"/>
  <c r="H148" i="7" s="1"/>
  <c r="G338" i="7"/>
  <c r="D338" i="7" s="1"/>
  <c r="H338" i="7" s="1"/>
  <c r="G195" i="7"/>
  <c r="D195" i="7" s="1"/>
  <c r="G7" i="7"/>
  <c r="D7" i="7" s="1"/>
  <c r="H7" i="7" s="1"/>
  <c r="H195" i="7" l="1"/>
  <c r="H242" i="7"/>
  <c r="H434" i="7"/>
  <c r="H386" i="7"/>
  <c r="G291" i="7"/>
  <c r="D291" i="7" s="1"/>
  <c r="H291" i="7" s="1"/>
  <c r="G55" i="7"/>
  <c r="D55" i="7" s="1"/>
  <c r="H55" i="7" s="1"/>
  <c r="G435" i="7"/>
  <c r="D435" i="7" s="1"/>
  <c r="G243" i="7"/>
  <c r="D243" i="7" s="1"/>
  <c r="H243" i="7" s="1"/>
  <c r="G387" i="7"/>
  <c r="D387" i="7" s="1"/>
  <c r="G102" i="7"/>
  <c r="D102" i="7" s="1"/>
  <c r="H102" i="7" s="1"/>
  <c r="G149" i="7"/>
  <c r="D149" i="7" s="1"/>
  <c r="H149" i="7" s="1"/>
  <c r="G339" i="7"/>
  <c r="D339" i="7" s="1"/>
  <c r="H339" i="7" s="1"/>
  <c r="G196" i="7"/>
  <c r="D196" i="7" s="1"/>
  <c r="H196" i="7" s="1"/>
  <c r="G8" i="7"/>
  <c r="D8" i="7" s="1"/>
  <c r="H8" i="7" s="1"/>
  <c r="H435" i="7" l="1"/>
  <c r="H387" i="7"/>
  <c r="G292" i="7"/>
  <c r="D292" i="7" s="1"/>
  <c r="H292" i="7" s="1"/>
  <c r="G56" i="7"/>
  <c r="D56" i="7" s="1"/>
  <c r="H56" i="7" s="1"/>
  <c r="G244" i="7"/>
  <c r="D244" i="7" s="1"/>
  <c r="H244" i="7" s="1"/>
  <c r="G436" i="7"/>
  <c r="D436" i="7" s="1"/>
  <c r="H436" i="7" s="1"/>
  <c r="G388" i="7"/>
  <c r="D388" i="7" s="1"/>
  <c r="H388" i="7" s="1"/>
  <c r="G197" i="7"/>
  <c r="D197" i="7" s="1"/>
  <c r="H197" i="7" s="1"/>
  <c r="G103" i="7"/>
  <c r="D103" i="7" s="1"/>
  <c r="H103" i="7" s="1"/>
  <c r="G340" i="7"/>
  <c r="D340" i="7" s="1"/>
  <c r="H340" i="7" s="1"/>
  <c r="G150" i="7"/>
  <c r="D150" i="7" s="1"/>
  <c r="H150" i="7" s="1"/>
  <c r="G9" i="7"/>
  <c r="D9" i="7" s="1"/>
  <c r="H9" i="7" s="1"/>
  <c r="G293" i="7" l="1"/>
  <c r="D293" i="7" s="1"/>
  <c r="H293" i="7" s="1"/>
  <c r="G437" i="7"/>
  <c r="D437" i="7" s="1"/>
  <c r="H437" i="7" s="1"/>
  <c r="G389" i="7"/>
  <c r="D389" i="7" s="1"/>
  <c r="H389" i="7" s="1"/>
  <c r="G57" i="7"/>
  <c r="D57" i="7" s="1"/>
  <c r="H57" i="7" s="1"/>
  <c r="G245" i="7"/>
  <c r="D245" i="7" s="1"/>
  <c r="H245" i="7" s="1"/>
  <c r="G151" i="7"/>
  <c r="D151" i="7" s="1"/>
  <c r="H151" i="7" s="1"/>
  <c r="G198" i="7"/>
  <c r="D198" i="7" s="1"/>
  <c r="H198" i="7" s="1"/>
  <c r="G341" i="7"/>
  <c r="D341" i="7" s="1"/>
  <c r="H341" i="7" s="1"/>
  <c r="G104" i="7"/>
  <c r="D104" i="7" s="1"/>
  <c r="H104" i="7" s="1"/>
  <c r="G10" i="7"/>
  <c r="D10" i="7" s="1"/>
  <c r="H10" i="7" s="1"/>
  <c r="G294" i="7" l="1"/>
  <c r="D294" i="7" s="1"/>
  <c r="G438" i="7"/>
  <c r="D438" i="7" s="1"/>
  <c r="H438" i="7" s="1"/>
  <c r="G390" i="7"/>
  <c r="D390" i="7" s="1"/>
  <c r="G58" i="7"/>
  <c r="D58" i="7" s="1"/>
  <c r="H58" i="7" s="1"/>
  <c r="G246" i="7"/>
  <c r="D246" i="7" s="1"/>
  <c r="G152" i="7"/>
  <c r="D152" i="7" s="1"/>
  <c r="H152" i="7" s="1"/>
  <c r="G105" i="7"/>
  <c r="D105" i="7" s="1"/>
  <c r="H105" i="7" s="1"/>
  <c r="G199" i="7"/>
  <c r="D199" i="7" s="1"/>
  <c r="G342" i="7"/>
  <c r="D342" i="7" s="1"/>
  <c r="H342" i="7" s="1"/>
  <c r="G11" i="7"/>
  <c r="D11" i="7" s="1"/>
  <c r="H11" i="7" s="1"/>
  <c r="H390" i="7" l="1"/>
  <c r="H294" i="7"/>
  <c r="H199" i="7"/>
  <c r="H246" i="7"/>
  <c r="G295" i="7"/>
  <c r="D295" i="7" s="1"/>
  <c r="H295" i="7" s="1"/>
  <c r="G391" i="7"/>
  <c r="D391" i="7" s="1"/>
  <c r="H391" i="7" s="1"/>
  <c r="G247" i="7"/>
  <c r="D247" i="7" s="1"/>
  <c r="H247" i="7" s="1"/>
  <c r="G439" i="7"/>
  <c r="D439" i="7" s="1"/>
  <c r="H439" i="7" s="1"/>
  <c r="G59" i="7"/>
  <c r="D59" i="7" s="1"/>
  <c r="H59" i="7" s="1"/>
  <c r="G153" i="7"/>
  <c r="D153" i="7" s="1"/>
  <c r="H153" i="7" s="1"/>
  <c r="G343" i="7"/>
  <c r="D343" i="7" s="1"/>
  <c r="H343" i="7" s="1"/>
  <c r="G200" i="7"/>
  <c r="D200" i="7" s="1"/>
  <c r="H200" i="7" s="1"/>
  <c r="G106" i="7"/>
  <c r="D106" i="7" s="1"/>
  <c r="H106" i="7" s="1"/>
  <c r="G12" i="7"/>
  <c r="D12" i="7" s="1"/>
  <c r="H12" i="7" s="1"/>
  <c r="G296" i="7" l="1"/>
  <c r="D296" i="7" s="1"/>
  <c r="H296" i="7" s="1"/>
  <c r="G392" i="7"/>
  <c r="D392" i="7" s="1"/>
  <c r="H392" i="7" s="1"/>
  <c r="G248" i="7"/>
  <c r="D248" i="7" s="1"/>
  <c r="H248" i="7" s="1"/>
  <c r="G60" i="7"/>
  <c r="D60" i="7" s="1"/>
  <c r="H60" i="7" s="1"/>
  <c r="G440" i="7"/>
  <c r="D440" i="7" s="1"/>
  <c r="H440" i="7" s="1"/>
  <c r="G154" i="7"/>
  <c r="D154" i="7" s="1"/>
  <c r="H154" i="7" s="1"/>
  <c r="G201" i="7"/>
  <c r="D201" i="7" s="1"/>
  <c r="H201" i="7" s="1"/>
  <c r="G344" i="7"/>
  <c r="D344" i="7" s="1"/>
  <c r="H344" i="7" s="1"/>
  <c r="G107" i="7"/>
  <c r="D107" i="7" s="1"/>
  <c r="H107" i="7" s="1"/>
  <c r="G13" i="7"/>
  <c r="D13" i="7" s="1"/>
  <c r="H13" i="7" s="1"/>
  <c r="G297" i="7" l="1"/>
  <c r="D297" i="7" s="1"/>
  <c r="H297" i="7" s="1"/>
  <c r="G393" i="7"/>
  <c r="D393" i="7" s="1"/>
  <c r="H393" i="7" s="1"/>
  <c r="G249" i="7"/>
  <c r="D249" i="7" s="1"/>
  <c r="H249" i="7" s="1"/>
  <c r="G61" i="7"/>
  <c r="D61" i="7" s="1"/>
  <c r="H61" i="7" s="1"/>
  <c r="G441" i="7"/>
  <c r="D441" i="7" s="1"/>
  <c r="H441" i="7" s="1"/>
  <c r="G155" i="7"/>
  <c r="D155" i="7" s="1"/>
  <c r="H155" i="7" s="1"/>
  <c r="G202" i="7"/>
  <c r="D202" i="7" s="1"/>
  <c r="H202" i="7" s="1"/>
  <c r="G108" i="7"/>
  <c r="D108" i="7" s="1"/>
  <c r="H108" i="7" s="1"/>
  <c r="G345" i="7"/>
  <c r="D345" i="7" s="1"/>
  <c r="H345" i="7" s="1"/>
  <c r="G14" i="7"/>
  <c r="D14" i="7" s="1"/>
  <c r="H14" i="7" s="1"/>
  <c r="G298" i="7" l="1"/>
  <c r="D298" i="7" s="1"/>
  <c r="H298" i="7" s="1"/>
  <c r="G394" i="7"/>
  <c r="D394" i="7" s="1"/>
  <c r="H394" i="7" s="1"/>
  <c r="G62" i="7"/>
  <c r="D62" i="7" s="1"/>
  <c r="H62" i="7" s="1"/>
  <c r="G250" i="7"/>
  <c r="D250" i="7" s="1"/>
  <c r="H250" i="7" s="1"/>
  <c r="G442" i="7"/>
  <c r="D442" i="7" s="1"/>
  <c r="H442" i="7" s="1"/>
  <c r="G156" i="7"/>
  <c r="D156" i="7" s="1"/>
  <c r="H156" i="7" s="1"/>
  <c r="G203" i="7"/>
  <c r="D203" i="7" s="1"/>
  <c r="H203" i="7" s="1"/>
  <c r="G346" i="7"/>
  <c r="D346" i="7" s="1"/>
  <c r="H346" i="7" s="1"/>
  <c r="G109" i="7"/>
  <c r="D109" i="7" s="1"/>
  <c r="H109" i="7" s="1"/>
  <c r="G15" i="7"/>
  <c r="D15" i="7" s="1"/>
  <c r="H15" i="7" s="1"/>
  <c r="G299" i="7" l="1"/>
  <c r="D299" i="7" s="1"/>
  <c r="H299" i="7" s="1"/>
  <c r="G63" i="7"/>
  <c r="D63" i="7" s="1"/>
  <c r="H63" i="7" s="1"/>
  <c r="G395" i="7"/>
  <c r="D395" i="7" s="1"/>
  <c r="H395" i="7" s="1"/>
  <c r="G251" i="7"/>
  <c r="D251" i="7" s="1"/>
  <c r="H251" i="7" s="1"/>
  <c r="G443" i="7"/>
  <c r="D443" i="7" s="1"/>
  <c r="H443" i="7" s="1"/>
  <c r="G157" i="7"/>
  <c r="D157" i="7" s="1"/>
  <c r="H157" i="7" s="1"/>
  <c r="G204" i="7"/>
  <c r="D204" i="7" s="1"/>
  <c r="H204" i="7" s="1"/>
  <c r="G110" i="7"/>
  <c r="D110" i="7" s="1"/>
  <c r="H110" i="7" s="1"/>
  <c r="G347" i="7"/>
  <c r="D347" i="7" s="1"/>
  <c r="H347" i="7" s="1"/>
  <c r="G16" i="7"/>
  <c r="D16" i="7" s="1"/>
  <c r="H16" i="7" s="1"/>
  <c r="G300" i="7" l="1"/>
  <c r="D300" i="7" s="1"/>
  <c r="H300" i="7" s="1"/>
  <c r="G64" i="7"/>
  <c r="D64" i="7" s="1"/>
  <c r="H64" i="7" s="1"/>
  <c r="G396" i="7"/>
  <c r="D396" i="7" s="1"/>
  <c r="H396" i="7" s="1"/>
  <c r="G252" i="7"/>
  <c r="D252" i="7" s="1"/>
  <c r="H252" i="7" s="1"/>
  <c r="G444" i="7"/>
  <c r="D444" i="7" s="1"/>
  <c r="H444" i="7" s="1"/>
  <c r="G158" i="7"/>
  <c r="D158" i="7" s="1"/>
  <c r="H158" i="7" s="1"/>
  <c r="G111" i="7"/>
  <c r="D111" i="7" s="1"/>
  <c r="H111" i="7" s="1"/>
  <c r="G205" i="7"/>
  <c r="D205" i="7" s="1"/>
  <c r="H205" i="7" s="1"/>
  <c r="G348" i="7"/>
  <c r="D348" i="7" s="1"/>
  <c r="H348" i="7" s="1"/>
  <c r="G17" i="7"/>
  <c r="D17" i="7" s="1"/>
  <c r="H17" i="7" s="1"/>
  <c r="G301" i="7" l="1"/>
  <c r="D301" i="7" s="1"/>
  <c r="H301" i="7" s="1"/>
  <c r="G65" i="7"/>
  <c r="D65" i="7" s="1"/>
  <c r="H65" i="7" s="1"/>
  <c r="G397" i="7"/>
  <c r="D397" i="7" s="1"/>
  <c r="H397" i="7" s="1"/>
  <c r="G159" i="7"/>
  <c r="D159" i="7" s="1"/>
  <c r="H159" i="7" s="1"/>
  <c r="G253" i="7"/>
  <c r="D253" i="7" s="1"/>
  <c r="H253" i="7" s="1"/>
  <c r="G445" i="7"/>
  <c r="D445" i="7" s="1"/>
  <c r="H445" i="7" s="1"/>
  <c r="G112" i="7"/>
  <c r="D112" i="7" s="1"/>
  <c r="H112" i="7" s="1"/>
  <c r="G206" i="7"/>
  <c r="D206" i="7" s="1"/>
  <c r="H206" i="7" s="1"/>
  <c r="G349" i="7"/>
  <c r="D349" i="7" s="1"/>
  <c r="H349" i="7" s="1"/>
  <c r="G18" i="7"/>
  <c r="D18" i="7" s="1"/>
  <c r="H18" i="7" s="1"/>
  <c r="G302" i="7" l="1"/>
  <c r="D302" i="7" s="1"/>
  <c r="H302" i="7" s="1"/>
  <c r="G66" i="7"/>
  <c r="D66" i="7" s="1"/>
  <c r="H66" i="7" s="1"/>
  <c r="G398" i="7"/>
  <c r="D398" i="7" s="1"/>
  <c r="H398" i="7" s="1"/>
  <c r="G160" i="7"/>
  <c r="D160" i="7" s="1"/>
  <c r="H160" i="7" s="1"/>
  <c r="G254" i="7"/>
  <c r="D254" i="7" s="1"/>
  <c r="H254" i="7" s="1"/>
  <c r="G113" i="7"/>
  <c r="D113" i="7" s="1"/>
  <c r="H113" i="7" s="1"/>
  <c r="G446" i="7"/>
  <c r="D446" i="7" s="1"/>
  <c r="H446" i="7" s="1"/>
  <c r="G207" i="7"/>
  <c r="D207" i="7" s="1"/>
  <c r="H207" i="7" s="1"/>
  <c r="G350" i="7"/>
  <c r="D350" i="7" s="1"/>
  <c r="H350" i="7" s="1"/>
  <c r="G19" i="7"/>
  <c r="D19" i="7" s="1"/>
  <c r="H19" i="7" s="1"/>
  <c r="G303" i="7" l="1"/>
  <c r="D303" i="7" s="1"/>
  <c r="H303" i="7" s="1"/>
  <c r="G67" i="7"/>
  <c r="D67" i="7" s="1"/>
  <c r="H67" i="7" s="1"/>
  <c r="G161" i="7"/>
  <c r="D161" i="7" s="1"/>
  <c r="H161" i="7" s="1"/>
  <c r="G399" i="7"/>
  <c r="D399" i="7" s="1"/>
  <c r="H399" i="7" s="1"/>
  <c r="G447" i="7"/>
  <c r="D447" i="7" s="1"/>
  <c r="H447" i="7" s="1"/>
  <c r="G255" i="7"/>
  <c r="D255" i="7" s="1"/>
  <c r="H255" i="7" s="1"/>
  <c r="G114" i="7"/>
  <c r="D114" i="7" s="1"/>
  <c r="H114" i="7" s="1"/>
  <c r="G208" i="7"/>
  <c r="D208" i="7" s="1"/>
  <c r="H208" i="7" s="1"/>
  <c r="G351" i="7"/>
  <c r="D351" i="7" s="1"/>
  <c r="H351" i="7" s="1"/>
  <c r="G20" i="7"/>
  <c r="D20" i="7" s="1"/>
  <c r="H20" i="7" s="1"/>
  <c r="G304" i="7" l="1"/>
  <c r="D304" i="7" s="1"/>
  <c r="H304" i="7" s="1"/>
  <c r="G162" i="7"/>
  <c r="D162" i="7" s="1"/>
  <c r="H162" i="7" s="1"/>
  <c r="G68" i="7"/>
  <c r="D68" i="7" s="1"/>
  <c r="H68" i="7" s="1"/>
  <c r="G400" i="7"/>
  <c r="D400" i="7" s="1"/>
  <c r="H400" i="7" s="1"/>
  <c r="G256" i="7"/>
  <c r="D256" i="7" s="1"/>
  <c r="H256" i="7" s="1"/>
  <c r="G448" i="7"/>
  <c r="D448" i="7" s="1"/>
  <c r="H448" i="7" s="1"/>
  <c r="G115" i="7"/>
  <c r="D115" i="7" s="1"/>
  <c r="H115" i="7" s="1"/>
  <c r="G209" i="7"/>
  <c r="D209" i="7" s="1"/>
  <c r="H209" i="7" s="1"/>
  <c r="G352" i="7"/>
  <c r="D352" i="7" s="1"/>
  <c r="H352" i="7" s="1"/>
  <c r="G21" i="7"/>
  <c r="D21" i="7" s="1"/>
  <c r="H21" i="7" s="1"/>
  <c r="G305" i="7" l="1"/>
  <c r="D305" i="7" s="1"/>
  <c r="H305" i="7" s="1"/>
  <c r="G163" i="7"/>
  <c r="D163" i="7" s="1"/>
  <c r="H163" i="7" s="1"/>
  <c r="G69" i="7"/>
  <c r="D69" i="7" s="1"/>
  <c r="H69" i="7" s="1"/>
  <c r="G401" i="7"/>
  <c r="D401" i="7" s="1"/>
  <c r="H401" i="7" s="1"/>
  <c r="G257" i="7"/>
  <c r="D257" i="7" s="1"/>
  <c r="H257" i="7" s="1"/>
  <c r="G449" i="7"/>
  <c r="D449" i="7" s="1"/>
  <c r="H449" i="7" s="1"/>
  <c r="G116" i="7"/>
  <c r="D116" i="7" s="1"/>
  <c r="H116" i="7" s="1"/>
  <c r="G210" i="7"/>
  <c r="D210" i="7" s="1"/>
  <c r="H210" i="7" s="1"/>
  <c r="G353" i="7"/>
  <c r="D353" i="7" s="1"/>
  <c r="H353" i="7" s="1"/>
  <c r="G22" i="7"/>
  <c r="D22" i="7" s="1"/>
  <c r="H22" i="7" s="1"/>
  <c r="G306" i="7" l="1"/>
  <c r="D306" i="7" s="1"/>
  <c r="H306" i="7" s="1"/>
  <c r="G164" i="7"/>
  <c r="D164" i="7" s="1"/>
  <c r="H164" i="7" s="1"/>
  <c r="G70" i="7"/>
  <c r="D70" i="7" s="1"/>
  <c r="H70" i="7" s="1"/>
  <c r="G402" i="7"/>
  <c r="D402" i="7" s="1"/>
  <c r="H402" i="7" s="1"/>
  <c r="G117" i="7"/>
  <c r="D117" i="7" s="1"/>
  <c r="H117" i="7" s="1"/>
  <c r="G258" i="7"/>
  <c r="D258" i="7" s="1"/>
  <c r="H258" i="7" s="1"/>
  <c r="G450" i="7"/>
  <c r="D450" i="7" s="1"/>
  <c r="H450" i="7" s="1"/>
  <c r="G211" i="7"/>
  <c r="D211" i="7" s="1"/>
  <c r="H211" i="7" s="1"/>
  <c r="G354" i="7"/>
  <c r="D354" i="7" s="1"/>
  <c r="H354" i="7" s="1"/>
  <c r="G23" i="7"/>
  <c r="D23" i="7" s="1"/>
  <c r="H23" i="7" s="1"/>
  <c r="G307" i="7" l="1"/>
  <c r="D307" i="7" s="1"/>
  <c r="H307" i="7" s="1"/>
  <c r="G165" i="7"/>
  <c r="D165" i="7" s="1"/>
  <c r="H165" i="7" s="1"/>
  <c r="G71" i="7"/>
  <c r="D71" i="7" s="1"/>
  <c r="H71" i="7" s="1"/>
  <c r="G403" i="7"/>
  <c r="D403" i="7" s="1"/>
  <c r="H403" i="7" s="1"/>
  <c r="G118" i="7"/>
  <c r="D118" i="7" s="1"/>
  <c r="H118" i="7" s="1"/>
  <c r="G259" i="7"/>
  <c r="D259" i="7" s="1"/>
  <c r="H259" i="7" s="1"/>
  <c r="G451" i="7"/>
  <c r="D451" i="7" s="1"/>
  <c r="H451" i="7" s="1"/>
  <c r="G212" i="7"/>
  <c r="D212" i="7" s="1"/>
  <c r="H212" i="7" s="1"/>
  <c r="G355" i="7"/>
  <c r="D355" i="7" s="1"/>
  <c r="H355" i="7" s="1"/>
  <c r="G24" i="7"/>
  <c r="D24" i="7" s="1"/>
  <c r="H24" i="7" s="1"/>
  <c r="G308" i="7" l="1"/>
  <c r="D308" i="7" s="1"/>
  <c r="H308" i="7" s="1"/>
  <c r="G404" i="7"/>
  <c r="D404" i="7" s="1"/>
  <c r="H404" i="7" s="1"/>
  <c r="G166" i="7"/>
  <c r="D166" i="7" s="1"/>
  <c r="H166" i="7" s="1"/>
  <c r="G72" i="7"/>
  <c r="D72" i="7" s="1"/>
  <c r="H72" i="7" s="1"/>
  <c r="G119" i="7"/>
  <c r="D119" i="7" s="1"/>
  <c r="H119" i="7" s="1"/>
  <c r="G260" i="7"/>
  <c r="D260" i="7" s="1"/>
  <c r="H260" i="7" s="1"/>
  <c r="G452" i="7"/>
  <c r="D452" i="7" s="1"/>
  <c r="H452" i="7" s="1"/>
  <c r="G213" i="7"/>
  <c r="D213" i="7" s="1"/>
  <c r="H213" i="7" s="1"/>
  <c r="G356" i="7"/>
  <c r="D356" i="7" s="1"/>
  <c r="H356" i="7" s="1"/>
  <c r="G25" i="7"/>
  <c r="D25" i="7" s="1"/>
  <c r="H25" i="7" s="1"/>
  <c r="G309" i="7" l="1"/>
  <c r="D309" i="7" s="1"/>
  <c r="H309" i="7" s="1"/>
  <c r="G405" i="7"/>
  <c r="D405" i="7" s="1"/>
  <c r="H405" i="7" s="1"/>
  <c r="G167" i="7"/>
  <c r="D167" i="7" s="1"/>
  <c r="H167" i="7" s="1"/>
  <c r="G73" i="7"/>
  <c r="D73" i="7" s="1"/>
  <c r="H73" i="7" s="1"/>
  <c r="G120" i="7"/>
  <c r="D120" i="7" s="1"/>
  <c r="H120" i="7" s="1"/>
  <c r="G261" i="7"/>
  <c r="D261" i="7" s="1"/>
  <c r="H261" i="7" s="1"/>
  <c r="G453" i="7"/>
  <c r="D453" i="7" s="1"/>
  <c r="H453" i="7" s="1"/>
  <c r="G214" i="7"/>
  <c r="D214" i="7" s="1"/>
  <c r="H214" i="7" s="1"/>
  <c r="G357" i="7"/>
  <c r="D357" i="7" s="1"/>
  <c r="H357" i="7" s="1"/>
  <c r="G26" i="7"/>
  <c r="D26" i="7" s="1"/>
  <c r="H26" i="7" s="1"/>
  <c r="G310" i="7" l="1"/>
  <c r="D310" i="7" s="1"/>
  <c r="H310" i="7" s="1"/>
  <c r="G121" i="7"/>
  <c r="D121" i="7" s="1"/>
  <c r="H121" i="7" s="1"/>
  <c r="G406" i="7"/>
  <c r="D406" i="7" s="1"/>
  <c r="H406" i="7" s="1"/>
  <c r="G168" i="7"/>
  <c r="D168" i="7" s="1"/>
  <c r="H168" i="7" s="1"/>
  <c r="G74" i="7"/>
  <c r="D74" i="7" s="1"/>
  <c r="H74" i="7" s="1"/>
  <c r="G262" i="7"/>
  <c r="D262" i="7" s="1"/>
  <c r="H262" i="7" s="1"/>
  <c r="G454" i="7"/>
  <c r="D454" i="7" s="1"/>
  <c r="H454" i="7" s="1"/>
  <c r="G358" i="7"/>
  <c r="D358" i="7" s="1"/>
  <c r="H358" i="7" s="1"/>
  <c r="G215" i="7"/>
  <c r="D215" i="7" s="1"/>
  <c r="H215" i="7" s="1"/>
  <c r="G27" i="7"/>
  <c r="D27" i="7" s="1"/>
  <c r="H27" i="7" s="1"/>
  <c r="G311" i="7" l="1"/>
  <c r="D311" i="7" s="1"/>
  <c r="H311" i="7" s="1"/>
  <c r="G122" i="7"/>
  <c r="D122" i="7" s="1"/>
  <c r="H122" i="7" s="1"/>
  <c r="G407" i="7"/>
  <c r="D407" i="7" s="1"/>
  <c r="H407" i="7" s="1"/>
  <c r="G169" i="7"/>
  <c r="D169" i="7" s="1"/>
  <c r="H169" i="7" s="1"/>
  <c r="G75" i="7"/>
  <c r="D75" i="7" s="1"/>
  <c r="H75" i="7" s="1"/>
  <c r="G263" i="7"/>
  <c r="D263" i="7" s="1"/>
  <c r="H263" i="7" s="1"/>
  <c r="G455" i="7"/>
  <c r="D455" i="7" s="1"/>
  <c r="H455" i="7" s="1"/>
  <c r="G216" i="7"/>
  <c r="D216" i="7" s="1"/>
  <c r="H216" i="7" s="1"/>
  <c r="G359" i="7"/>
  <c r="D359" i="7" s="1"/>
  <c r="H359" i="7" s="1"/>
  <c r="G28" i="7"/>
  <c r="D28" i="7" s="1"/>
  <c r="H28" i="7" s="1"/>
  <c r="G170" i="7" l="1"/>
  <c r="D170" i="7" s="1"/>
  <c r="H170" i="7" s="1"/>
  <c r="G123" i="7"/>
  <c r="D123" i="7" s="1"/>
  <c r="H123" i="7" s="1"/>
  <c r="G312" i="7"/>
  <c r="D312" i="7" s="1"/>
  <c r="H312" i="7" s="1"/>
  <c r="G408" i="7"/>
  <c r="D408" i="7" s="1"/>
  <c r="H408" i="7" s="1"/>
  <c r="G76" i="7"/>
  <c r="D76" i="7" s="1"/>
  <c r="H76" i="7" s="1"/>
  <c r="G217" i="7"/>
  <c r="D217" i="7" s="1"/>
  <c r="H217" i="7" s="1"/>
  <c r="G264" i="7"/>
  <c r="D264" i="7" s="1"/>
  <c r="H264" i="7" s="1"/>
  <c r="G456" i="7"/>
  <c r="D456" i="7" s="1"/>
  <c r="H456" i="7" s="1"/>
  <c r="G360" i="7"/>
  <c r="D360" i="7" s="1"/>
  <c r="H360" i="7" s="1"/>
  <c r="G29" i="7"/>
  <c r="D29" i="7" s="1"/>
  <c r="H29" i="7" s="1"/>
  <c r="G171" i="7" l="1"/>
  <c r="D171" i="7" s="1"/>
  <c r="H171" i="7" s="1"/>
  <c r="G124" i="7"/>
  <c r="D124" i="7" s="1"/>
  <c r="H124" i="7" s="1"/>
  <c r="G313" i="7"/>
  <c r="D313" i="7" s="1"/>
  <c r="H313" i="7" s="1"/>
  <c r="G409" i="7"/>
  <c r="D409" i="7" s="1"/>
  <c r="H409" i="7" s="1"/>
  <c r="G77" i="7"/>
  <c r="D77" i="7" s="1"/>
  <c r="H77" i="7" s="1"/>
  <c r="G218" i="7"/>
  <c r="D218" i="7" s="1"/>
  <c r="H218" i="7" s="1"/>
  <c r="G265" i="7"/>
  <c r="D265" i="7" s="1"/>
  <c r="H265" i="7" s="1"/>
  <c r="G457" i="7"/>
  <c r="D457" i="7" s="1"/>
  <c r="H457" i="7" s="1"/>
  <c r="G361" i="7"/>
  <c r="D361" i="7" s="1"/>
  <c r="H361" i="7" s="1"/>
  <c r="G30" i="7"/>
  <c r="D30" i="7" s="1"/>
  <c r="H30" i="7" s="1"/>
  <c r="G172" i="7" l="1"/>
  <c r="D172" i="7" s="1"/>
  <c r="H172" i="7" s="1"/>
  <c r="G125" i="7"/>
  <c r="D125" i="7" s="1"/>
  <c r="H125" i="7" s="1"/>
  <c r="G314" i="7"/>
  <c r="D314" i="7" s="1"/>
  <c r="H314" i="7" s="1"/>
  <c r="G410" i="7"/>
  <c r="D410" i="7" s="1"/>
  <c r="H410" i="7" s="1"/>
  <c r="G78" i="7"/>
  <c r="D78" i="7" s="1"/>
  <c r="H78" i="7" s="1"/>
  <c r="G219" i="7"/>
  <c r="D219" i="7" s="1"/>
  <c r="H219" i="7" s="1"/>
  <c r="G266" i="7"/>
  <c r="D266" i="7" s="1"/>
  <c r="H266" i="7" s="1"/>
  <c r="G458" i="7"/>
  <c r="D458" i="7" s="1"/>
  <c r="H458" i="7" s="1"/>
  <c r="G362" i="7"/>
  <c r="D362" i="7" s="1"/>
  <c r="H362" i="7" s="1"/>
  <c r="G31" i="7"/>
  <c r="D31" i="7" s="1"/>
  <c r="H31" i="7" s="1"/>
  <c r="G411" i="7" l="1"/>
  <c r="D411" i="7" s="1"/>
  <c r="H411" i="7" s="1"/>
  <c r="G173" i="7"/>
  <c r="D173" i="7" s="1"/>
  <c r="H173" i="7" s="1"/>
  <c r="G126" i="7"/>
  <c r="D126" i="7" s="1"/>
  <c r="H126" i="7" s="1"/>
  <c r="G315" i="7"/>
  <c r="D315" i="7" s="1"/>
  <c r="H315" i="7" s="1"/>
  <c r="G79" i="7"/>
  <c r="D79" i="7" s="1"/>
  <c r="H79" i="7" s="1"/>
  <c r="G459" i="7"/>
  <c r="D459" i="7" s="1"/>
  <c r="H459" i="7" s="1"/>
  <c r="G220" i="7"/>
  <c r="D220" i="7" s="1"/>
  <c r="H220" i="7" s="1"/>
  <c r="G267" i="7"/>
  <c r="D267" i="7" s="1"/>
  <c r="H267" i="7" s="1"/>
  <c r="G363" i="7"/>
  <c r="D363" i="7" s="1"/>
  <c r="H363" i="7" s="1"/>
  <c r="G32" i="7"/>
  <c r="D32" i="7" s="1"/>
  <c r="H32" i="7" s="1"/>
  <c r="G412" i="7" l="1"/>
  <c r="D412" i="7" s="1"/>
  <c r="H412" i="7" s="1"/>
  <c r="G127" i="7"/>
  <c r="D127" i="7" s="1"/>
  <c r="H127" i="7" s="1"/>
  <c r="G174" i="7"/>
  <c r="D174" i="7" s="1"/>
  <c r="H174" i="7" s="1"/>
  <c r="G316" i="7"/>
  <c r="D316" i="7" s="1"/>
  <c r="H316" i="7" s="1"/>
  <c r="G80" i="7"/>
  <c r="D80" i="7" s="1"/>
  <c r="H80" i="7" s="1"/>
  <c r="G221" i="7"/>
  <c r="D221" i="7" s="1"/>
  <c r="H221" i="7" s="1"/>
  <c r="G460" i="7"/>
  <c r="D460" i="7" s="1"/>
  <c r="H460" i="7" s="1"/>
  <c r="G268" i="7"/>
  <c r="D268" i="7" s="1"/>
  <c r="H268" i="7" s="1"/>
  <c r="G364" i="7"/>
  <c r="D364" i="7" s="1"/>
  <c r="H364" i="7" s="1"/>
  <c r="G33" i="7"/>
  <c r="D33" i="7" s="1"/>
  <c r="H33" i="7" s="1"/>
  <c r="G413" i="7" l="1"/>
  <c r="D413" i="7" s="1"/>
  <c r="H413" i="7" s="1"/>
  <c r="G128" i="7"/>
  <c r="D128" i="7" s="1"/>
  <c r="H128" i="7" s="1"/>
  <c r="G175" i="7"/>
  <c r="D175" i="7" s="1"/>
  <c r="H175" i="7" s="1"/>
  <c r="G317" i="7"/>
  <c r="D317" i="7" s="1"/>
  <c r="H317" i="7" s="1"/>
  <c r="G81" i="7"/>
  <c r="D81" i="7" s="1"/>
  <c r="H81" i="7" s="1"/>
  <c r="G222" i="7"/>
  <c r="D222" i="7" s="1"/>
  <c r="H222" i="7" s="1"/>
  <c r="G461" i="7"/>
  <c r="D461" i="7" s="1"/>
  <c r="H461" i="7" s="1"/>
  <c r="G269" i="7"/>
  <c r="D269" i="7" s="1"/>
  <c r="H269" i="7" s="1"/>
  <c r="G365" i="7"/>
  <c r="D365" i="7" s="1"/>
  <c r="H365" i="7" s="1"/>
  <c r="G34" i="7"/>
  <c r="D34" i="7" s="1"/>
  <c r="H34" i="7" s="1"/>
  <c r="G414" i="7" l="1"/>
  <c r="D414" i="7" s="1"/>
  <c r="H414" i="7" s="1"/>
  <c r="G129" i="7"/>
  <c r="D129" i="7" s="1"/>
  <c r="H129" i="7" s="1"/>
  <c r="G176" i="7"/>
  <c r="D176" i="7" s="1"/>
  <c r="H176" i="7" s="1"/>
  <c r="G318" i="7"/>
  <c r="D318" i="7" s="1"/>
  <c r="H318" i="7" s="1"/>
  <c r="G82" i="7"/>
  <c r="D82" i="7" s="1"/>
  <c r="H82" i="7" s="1"/>
  <c r="G366" i="7"/>
  <c r="D366" i="7" s="1"/>
  <c r="H366" i="7" s="1"/>
  <c r="G223" i="7"/>
  <c r="D223" i="7" s="1"/>
  <c r="H223" i="7" s="1"/>
  <c r="G462" i="7"/>
  <c r="D462" i="7" s="1"/>
  <c r="H462" i="7" s="1"/>
  <c r="G270" i="7"/>
  <c r="D270" i="7" s="1"/>
  <c r="H270" i="7" s="1"/>
  <c r="G35" i="7"/>
  <c r="D35" i="7" s="1"/>
  <c r="H35" i="7" s="1"/>
  <c r="G130" i="7" l="1"/>
  <c r="D130" i="7" s="1"/>
  <c r="H130" i="7" s="1"/>
  <c r="G415" i="7"/>
  <c r="D415" i="7" s="1"/>
  <c r="H415" i="7" s="1"/>
  <c r="G319" i="7"/>
  <c r="D319" i="7" s="1"/>
  <c r="H319" i="7" s="1"/>
  <c r="G177" i="7"/>
  <c r="D177" i="7" s="1"/>
  <c r="H177" i="7" s="1"/>
  <c r="G83" i="7"/>
  <c r="D83" i="7" s="1"/>
  <c r="H83" i="7" s="1"/>
  <c r="G224" i="7"/>
  <c r="D224" i="7" s="1"/>
  <c r="H224" i="7" s="1"/>
  <c r="G367" i="7"/>
  <c r="D367" i="7" s="1"/>
  <c r="H367" i="7" s="1"/>
  <c r="G271" i="7"/>
  <c r="D271" i="7" s="1"/>
  <c r="H271" i="7" s="1"/>
  <c r="G463" i="7"/>
  <c r="D463" i="7" s="1"/>
  <c r="H463" i="7" s="1"/>
  <c r="G36" i="7"/>
  <c r="D36" i="7" s="1"/>
  <c r="H36" i="7" s="1"/>
  <c r="G131" i="7" l="1"/>
  <c r="D131" i="7" s="1"/>
  <c r="H131" i="7" s="1"/>
  <c r="G416" i="7"/>
  <c r="D416" i="7" s="1"/>
  <c r="H416" i="7" s="1"/>
  <c r="G320" i="7"/>
  <c r="D320" i="7" s="1"/>
  <c r="H320" i="7" s="1"/>
  <c r="G178" i="7"/>
  <c r="D178" i="7" s="1"/>
  <c r="H178" i="7" s="1"/>
  <c r="G84" i="7"/>
  <c r="D84" i="7" s="1"/>
  <c r="H84" i="7" s="1"/>
  <c r="G464" i="7"/>
  <c r="D464" i="7" s="1"/>
  <c r="H464" i="7" s="1"/>
  <c r="G368" i="7"/>
  <c r="D368" i="7" s="1"/>
  <c r="H368" i="7" s="1"/>
  <c r="G225" i="7"/>
  <c r="D225" i="7" s="1"/>
  <c r="H225" i="7" s="1"/>
  <c r="G272" i="7"/>
  <c r="D272" i="7" s="1"/>
  <c r="H272" i="7" s="1"/>
  <c r="G37" i="7"/>
  <c r="D37" i="7" s="1"/>
  <c r="H37" i="7" s="1"/>
  <c r="G321" i="7" l="1"/>
  <c r="D321" i="7" s="1"/>
  <c r="H321" i="7" s="1"/>
  <c r="G132" i="7"/>
  <c r="D132" i="7" s="1"/>
  <c r="H132" i="7" s="1"/>
  <c r="G417" i="7"/>
  <c r="D417" i="7" s="1"/>
  <c r="H417" i="7" s="1"/>
  <c r="G179" i="7"/>
  <c r="D179" i="7" s="1"/>
  <c r="H179" i="7" s="1"/>
  <c r="G85" i="7"/>
  <c r="D85" i="7" s="1"/>
  <c r="H85" i="7" s="1"/>
  <c r="G465" i="7"/>
  <c r="D465" i="7" s="1"/>
  <c r="H465" i="7" s="1"/>
  <c r="G273" i="7"/>
  <c r="D273" i="7" s="1"/>
  <c r="H273" i="7" s="1"/>
  <c r="G226" i="7"/>
  <c r="D226" i="7" s="1"/>
  <c r="H226" i="7" s="1"/>
  <c r="G369" i="7"/>
  <c r="D369" i="7" s="1"/>
  <c r="H369" i="7" s="1"/>
  <c r="G38" i="7"/>
  <c r="D38" i="7" s="1"/>
  <c r="H38" i="7" s="1"/>
  <c r="G322" i="7" l="1"/>
  <c r="D322" i="7" s="1"/>
  <c r="H322" i="7" s="1"/>
  <c r="G133" i="7"/>
  <c r="D133" i="7" s="1"/>
  <c r="H133" i="7" s="1"/>
  <c r="G418" i="7"/>
  <c r="D418" i="7" s="1"/>
  <c r="H418" i="7" s="1"/>
  <c r="G180" i="7"/>
  <c r="D180" i="7" s="1"/>
  <c r="H180" i="7" s="1"/>
  <c r="G86" i="7"/>
  <c r="D86" i="7" s="1"/>
  <c r="H86" i="7" s="1"/>
  <c r="G466" i="7"/>
  <c r="D466" i="7" s="1"/>
  <c r="H466" i="7" s="1"/>
  <c r="G227" i="7"/>
  <c r="D227" i="7" s="1"/>
  <c r="H227" i="7" s="1"/>
  <c r="G370" i="7"/>
  <c r="D370" i="7" s="1"/>
  <c r="H370" i="7" s="1"/>
  <c r="G274" i="7"/>
  <c r="D274" i="7" s="1"/>
  <c r="H274" i="7" s="1"/>
  <c r="G39" i="7"/>
  <c r="D39" i="7" s="1"/>
  <c r="H39" i="7" s="1"/>
  <c r="G323" i="7" l="1"/>
  <c r="D323" i="7" s="1"/>
  <c r="H323" i="7" s="1"/>
  <c r="G134" i="7"/>
  <c r="D134" i="7" s="1"/>
  <c r="H134" i="7" s="1"/>
  <c r="G419" i="7"/>
  <c r="D419" i="7" s="1"/>
  <c r="H419" i="7" s="1"/>
  <c r="G181" i="7"/>
  <c r="D181" i="7" s="1"/>
  <c r="H181" i="7" s="1"/>
  <c r="G87" i="7"/>
  <c r="D87" i="7" s="1"/>
  <c r="H87" i="7" s="1"/>
  <c r="G228" i="7"/>
  <c r="D228" i="7" s="1"/>
  <c r="H228" i="7" s="1"/>
  <c r="G467" i="7"/>
  <c r="D467" i="7" s="1"/>
  <c r="H467" i="7" s="1"/>
  <c r="G275" i="7"/>
  <c r="D275" i="7" s="1"/>
  <c r="H275" i="7" s="1"/>
  <c r="G371" i="7"/>
  <c r="D371" i="7" s="1"/>
  <c r="H371" i="7" s="1"/>
  <c r="G40" i="7"/>
  <c r="D40" i="7" s="1"/>
  <c r="H40" i="7" s="1"/>
  <c r="G135" i="7" l="1"/>
  <c r="D135" i="7" s="1"/>
  <c r="H135" i="7" s="1"/>
  <c r="G420" i="7"/>
  <c r="D420" i="7" s="1"/>
  <c r="H420" i="7" s="1"/>
  <c r="G324" i="7"/>
  <c r="D324" i="7" s="1"/>
  <c r="H324" i="7" s="1"/>
  <c r="G182" i="7"/>
  <c r="D182" i="7" s="1"/>
  <c r="H182" i="7" s="1"/>
  <c r="G88" i="7"/>
  <c r="D88" i="7" s="1"/>
  <c r="H88" i="7" s="1"/>
  <c r="G229" i="7"/>
  <c r="D229" i="7" s="1"/>
  <c r="H229" i="7" s="1"/>
  <c r="G276" i="7"/>
  <c r="D276" i="7" s="1"/>
  <c r="H276" i="7" s="1"/>
  <c r="G468" i="7"/>
  <c r="D468" i="7" s="1"/>
  <c r="H468" i="7" s="1"/>
  <c r="G372" i="7"/>
  <c r="D372" i="7" s="1"/>
  <c r="H372" i="7" s="1"/>
  <c r="G41" i="7"/>
  <c r="D41" i="7" s="1"/>
  <c r="H41" i="7" s="1"/>
  <c r="G136" i="7" l="1"/>
  <c r="D136" i="7" s="1"/>
  <c r="H136" i="7" s="1"/>
  <c r="G421" i="7"/>
  <c r="D421" i="7" s="1"/>
  <c r="H421" i="7" s="1"/>
  <c r="G325" i="7"/>
  <c r="D325" i="7" s="1"/>
  <c r="H325" i="7" s="1"/>
  <c r="G183" i="7"/>
  <c r="D183" i="7" s="1"/>
  <c r="H183" i="7" s="1"/>
  <c r="G89" i="7"/>
  <c r="D89" i="7" s="1"/>
  <c r="H89" i="7" s="1"/>
  <c r="G230" i="7"/>
  <c r="D230" i="7" s="1"/>
  <c r="H230" i="7" s="1"/>
  <c r="G277" i="7"/>
  <c r="D277" i="7" s="1"/>
  <c r="H277" i="7" s="1"/>
  <c r="G469" i="7"/>
  <c r="D469" i="7" s="1"/>
  <c r="H469" i="7" s="1"/>
  <c r="G373" i="7"/>
  <c r="D373" i="7" s="1"/>
  <c r="H373" i="7" s="1"/>
  <c r="G42" i="7"/>
  <c r="D42" i="7" s="1"/>
  <c r="H42" i="7" s="1"/>
  <c r="G137" i="7" l="1"/>
  <c r="D137" i="7" s="1"/>
  <c r="H137" i="7" s="1"/>
  <c r="G326" i="7"/>
  <c r="D326" i="7" s="1"/>
  <c r="H326" i="7" s="1"/>
  <c r="G422" i="7"/>
  <c r="D422" i="7" s="1"/>
  <c r="H422" i="7" s="1"/>
  <c r="G184" i="7"/>
  <c r="D184" i="7" s="1"/>
  <c r="H184" i="7" s="1"/>
  <c r="G90" i="7"/>
  <c r="D90" i="7" s="1"/>
  <c r="H90" i="7" s="1"/>
  <c r="G231" i="7"/>
  <c r="D231" i="7" s="1"/>
  <c r="H231" i="7" s="1"/>
  <c r="G278" i="7"/>
  <c r="D278" i="7" s="1"/>
  <c r="H278" i="7" s="1"/>
  <c r="G470" i="7"/>
  <c r="D470" i="7" s="1"/>
  <c r="H470" i="7" s="1"/>
  <c r="G374" i="7"/>
  <c r="D374" i="7" s="1"/>
  <c r="H374" i="7" s="1"/>
  <c r="G43" i="7"/>
  <c r="D43" i="7" s="1"/>
  <c r="H43" i="7" s="1"/>
  <c r="G138" i="7" l="1"/>
  <c r="D138" i="7" s="1"/>
  <c r="H138" i="7" s="1"/>
  <c r="G327" i="7"/>
  <c r="D327" i="7" s="1"/>
  <c r="H327" i="7" s="1"/>
  <c r="G423" i="7"/>
  <c r="D423" i="7" s="1"/>
  <c r="H423" i="7" s="1"/>
  <c r="G185" i="7"/>
  <c r="D185" i="7" s="1"/>
  <c r="H185" i="7" s="1"/>
  <c r="G471" i="7"/>
  <c r="D471" i="7" s="1"/>
  <c r="H471" i="7" s="1"/>
  <c r="G91" i="7"/>
  <c r="D91" i="7" s="1"/>
  <c r="H91" i="7" s="1"/>
  <c r="G232" i="7"/>
  <c r="D232" i="7" s="1"/>
  <c r="H232" i="7" s="1"/>
  <c r="G279" i="7"/>
  <c r="D279" i="7" s="1"/>
  <c r="H279" i="7" s="1"/>
  <c r="G375" i="7"/>
  <c r="D375" i="7" s="1"/>
  <c r="H375" i="7" s="1"/>
  <c r="G44" i="7"/>
  <c r="D44" i="7" s="1"/>
  <c r="H44" i="7" s="1"/>
  <c r="G472" i="7" l="1"/>
  <c r="D472" i="7" s="1"/>
  <c r="H472" i="7" s="1"/>
  <c r="G139" i="7"/>
  <c r="D139" i="7" s="1"/>
  <c r="H139" i="7" s="1"/>
  <c r="G328" i="7"/>
  <c r="D328" i="7" s="1"/>
  <c r="H328" i="7" s="1"/>
  <c r="G424" i="7"/>
  <c r="D424" i="7" s="1"/>
  <c r="H424" i="7" s="1"/>
  <c r="G186" i="7"/>
  <c r="D186" i="7" s="1"/>
  <c r="H186" i="7" s="1"/>
  <c r="G92" i="7"/>
  <c r="D92" i="7" s="1"/>
  <c r="H92" i="7" s="1"/>
  <c r="G233" i="7"/>
  <c r="D233" i="7" s="1"/>
  <c r="H233" i="7" s="1"/>
  <c r="G280" i="7"/>
  <c r="D280" i="7" s="1"/>
  <c r="H280" i="7" s="1"/>
  <c r="G376" i="7"/>
  <c r="D376" i="7" s="1"/>
  <c r="H376" i="7" s="1"/>
  <c r="G45" i="7"/>
  <c r="D45" i="7" s="1"/>
  <c r="H45" i="7" s="1"/>
  <c r="G473" i="7" l="1"/>
  <c r="D473" i="7" s="1"/>
  <c r="H473" i="7" s="1"/>
  <c r="G140" i="7"/>
  <c r="D140" i="7" s="1"/>
  <c r="H140" i="7" s="1"/>
  <c r="G329" i="7"/>
  <c r="D329" i="7" s="1"/>
  <c r="H329" i="7" s="1"/>
  <c r="G425" i="7"/>
  <c r="D425" i="7" s="1"/>
  <c r="H425" i="7" s="1"/>
  <c r="G187" i="7"/>
  <c r="D187" i="7" s="1"/>
  <c r="H187" i="7" s="1"/>
  <c r="G93" i="7"/>
  <c r="D93" i="7" s="1"/>
  <c r="H93" i="7" s="1"/>
  <c r="G234" i="7"/>
  <c r="D234" i="7" s="1"/>
  <c r="H234" i="7" s="1"/>
  <c r="G281" i="7"/>
  <c r="D281" i="7" s="1"/>
  <c r="H281" i="7" s="1"/>
  <c r="G377" i="7"/>
  <c r="D377" i="7" s="1"/>
  <c r="H377" i="7" s="1"/>
  <c r="G46" i="7"/>
  <c r="D46" i="7" s="1"/>
  <c r="H46" i="7" s="1"/>
  <c r="G474" i="7" l="1"/>
  <c r="D474" i="7" s="1"/>
  <c r="H474" i="7" s="1"/>
  <c r="G141" i="7"/>
  <c r="D141" i="7" s="1"/>
  <c r="H141" i="7" s="1"/>
  <c r="G330" i="7"/>
  <c r="D330" i="7" s="1"/>
  <c r="H330" i="7" s="1"/>
  <c r="G426" i="7"/>
  <c r="D426" i="7" s="1"/>
  <c r="H426" i="7" s="1"/>
  <c r="G188" i="7"/>
  <c r="D188" i="7" s="1"/>
  <c r="H188" i="7" s="1"/>
  <c r="G94" i="7"/>
  <c r="D94" i="7" s="1"/>
  <c r="H94" i="7" s="1"/>
  <c r="G235" i="7"/>
  <c r="D235" i="7" s="1"/>
  <c r="H235" i="7" s="1"/>
  <c r="G282" i="7"/>
  <c r="D282" i="7" s="1"/>
  <c r="H282" i="7" s="1"/>
  <c r="G378" i="7"/>
  <c r="D378" i="7" s="1"/>
  <c r="H378" i="7" s="1"/>
  <c r="G47" i="7"/>
  <c r="D47" i="7" s="1"/>
  <c r="H47" i="7" s="1"/>
  <c r="G331" i="7" l="1"/>
  <c r="D331" i="7" s="1"/>
  <c r="H331" i="7" s="1"/>
  <c r="G475" i="7"/>
  <c r="D475" i="7" s="1"/>
  <c r="H475" i="7" s="1"/>
  <c r="G142" i="7"/>
  <c r="D142" i="7" s="1"/>
  <c r="H142" i="7" s="1"/>
  <c r="G427" i="7"/>
  <c r="D427" i="7" s="1"/>
  <c r="H427" i="7" s="1"/>
  <c r="G189" i="7"/>
  <c r="D189" i="7" s="1"/>
  <c r="H189" i="7" s="1"/>
  <c r="G95" i="7"/>
  <c r="D95" i="7" s="1"/>
  <c r="H95" i="7" s="1"/>
  <c r="G236" i="7"/>
  <c r="D236" i="7" s="1"/>
  <c r="H236" i="7" s="1"/>
  <c r="G283" i="7"/>
  <c r="D283" i="7" s="1"/>
  <c r="H283" i="7" s="1"/>
  <c r="G379" i="7"/>
  <c r="D379" i="7" s="1"/>
  <c r="H379" i="7" s="1"/>
  <c r="G48" i="7"/>
  <c r="D48" i="7" s="1"/>
  <c r="H48" i="7" s="1"/>
  <c r="G332" i="7" l="1"/>
  <c r="D332" i="7" s="1"/>
  <c r="H332" i="7" s="1"/>
  <c r="G476" i="7"/>
  <c r="D476" i="7" s="1"/>
  <c r="H476" i="7" s="1"/>
  <c r="G143" i="7"/>
  <c r="D143" i="7" s="1"/>
  <c r="H143" i="7" s="1"/>
  <c r="G428" i="7"/>
  <c r="D428" i="7" s="1"/>
  <c r="H428" i="7" s="1"/>
  <c r="G190" i="7"/>
  <c r="D190" i="7" s="1"/>
  <c r="H190" i="7" s="1"/>
  <c r="G96" i="7"/>
  <c r="D96" i="7" s="1"/>
  <c r="H96" i="7" s="1"/>
  <c r="G284" i="7"/>
  <c r="D284" i="7" s="1"/>
  <c r="H284" i="7" s="1"/>
  <c r="G237" i="7"/>
  <c r="D237" i="7" s="1"/>
  <c r="H237" i="7" s="1"/>
  <c r="G380" i="7"/>
  <c r="D380" i="7" s="1"/>
  <c r="H380" i="7" s="1"/>
  <c r="G49" i="7"/>
  <c r="D49" i="7" s="1"/>
  <c r="H49" i="7" s="1"/>
  <c r="AI24" i="1" l="1"/>
  <c r="AH19" i="1" s="1"/>
  <c r="N19" i="1" l="1"/>
  <c r="Z19" i="1"/>
  <c r="AP19" i="1"/>
  <c r="AT19" i="1"/>
  <c r="V19" i="1"/>
  <c r="AL19" i="1"/>
  <c r="J19" i="1"/>
  <c r="R19" i="1"/>
  <c r="AD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kurokawa_k</author>
  </authors>
  <commentList>
    <comment ref="AX14" authorId="0" shapeId="0" xr:uid="{B9DCEB7E-5090-46B9-8AA7-B9683D982AB3}">
      <text>
        <r>
          <rPr>
            <b/>
            <sz val="9"/>
            <color indexed="81"/>
            <rFont val="ＭＳ Ｐゴシック"/>
            <family val="3"/>
            <charset val="128"/>
          </rPr>
          <t>決定
サービス
コード</t>
        </r>
      </text>
    </comment>
    <comment ref="CK14" authorId="0" shapeId="0" xr:uid="{D4000C98-9AD8-4C71-A122-EA1183607385}">
      <text>
        <r>
          <rPr>
            <b/>
            <sz val="9"/>
            <color indexed="81"/>
            <rFont val="ＭＳ Ｐゴシック"/>
            <family val="3"/>
            <charset val="128"/>
          </rPr>
          <t>利用者負担額合計</t>
        </r>
      </text>
    </comment>
    <comment ref="CL14" authorId="0" shapeId="0" xr:uid="{A67A1E76-659E-4B4D-9392-028D45EEFA34}">
      <text>
        <r>
          <rPr>
            <b/>
            <sz val="9"/>
            <color indexed="81"/>
            <rFont val="ＭＳ Ｐゴシック"/>
            <family val="3"/>
            <charset val="128"/>
          </rPr>
          <t>利用者
負担額
合計
積上</t>
        </r>
      </text>
    </comment>
    <comment ref="CM14" authorId="0" shapeId="0" xr:uid="{2D681F98-66B2-4C46-ABE6-DFA03F91D352}">
      <text>
        <r>
          <rPr>
            <b/>
            <sz val="9"/>
            <color indexed="81"/>
            <rFont val="ＭＳ Ｐゴシック"/>
            <family val="3"/>
            <charset val="128"/>
          </rPr>
          <t>利用者
負担額
合計
上限考慮</t>
        </r>
      </text>
    </comment>
    <comment ref="CN14" authorId="0" shapeId="0" xr:uid="{00127BD1-3A27-412C-80B2-59423F729E4C}">
      <text>
        <r>
          <rPr>
            <b/>
            <sz val="9"/>
            <color indexed="81"/>
            <rFont val="ＭＳ Ｐゴシック"/>
            <family val="3"/>
            <charset val="128"/>
          </rPr>
          <t>外出加算エラーチェック用</t>
        </r>
      </text>
    </comment>
    <comment ref="CO14" authorId="0" shapeId="0" xr:uid="{0540A905-947A-46B0-803A-4DCE653EF80B}">
      <text>
        <r>
          <rPr>
            <b/>
            <sz val="9"/>
            <color indexed="81"/>
            <rFont val="ＭＳ Ｐゴシック"/>
            <family val="3"/>
            <charset val="128"/>
          </rPr>
          <t>外出加算エラーチェック用</t>
        </r>
      </text>
    </comment>
    <comment ref="CP14" authorId="0" shapeId="0" xr:uid="{09BFF130-6367-4F73-A2AA-4B3C6CCBC7C6}">
      <text>
        <r>
          <rPr>
            <b/>
            <sz val="9"/>
            <color indexed="81"/>
            <rFont val="ＭＳ Ｐゴシック"/>
            <family val="3"/>
            <charset val="128"/>
          </rPr>
          <t>外出加算エラーチェック用</t>
        </r>
      </text>
    </comment>
    <comment ref="CQ14" authorId="0" shapeId="0" xr:uid="{53BB5B4E-3349-4922-ABF4-C716F488138A}">
      <text>
        <r>
          <rPr>
            <b/>
            <sz val="9"/>
            <color indexed="81"/>
            <rFont val="ＭＳ Ｐゴシック"/>
            <family val="3"/>
            <charset val="128"/>
          </rPr>
          <t>外出加算エラーチェック用</t>
        </r>
      </text>
    </comment>
    <comment ref="CR14" authorId="0" shapeId="0" xr:uid="{B6F4CFB3-7835-4302-80E0-5A4603DA3E1A}">
      <text>
        <r>
          <rPr>
            <b/>
            <sz val="9"/>
            <color indexed="81"/>
            <rFont val="ＭＳ Ｐゴシック"/>
            <family val="3"/>
            <charset val="128"/>
          </rPr>
          <t>外出加算エラーチェック用</t>
        </r>
      </text>
    </comment>
    <comment ref="CS14" authorId="0" shapeId="0" xr:uid="{DB7B41E4-70D9-4E0F-AB27-4D92A16FACAC}">
      <text>
        <r>
          <rPr>
            <b/>
            <sz val="9"/>
            <color indexed="81"/>
            <rFont val="ＭＳ Ｐゴシック"/>
            <family val="3"/>
            <charset val="128"/>
          </rPr>
          <t>外出加算エラーチェック用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kurokawa_k</author>
  </authors>
  <commentList>
    <comment ref="AX14" authorId="0" shapeId="0" xr:uid="{69E37D7F-3FB3-419F-89A2-2BD68D76AC02}">
      <text>
        <r>
          <rPr>
            <b/>
            <sz val="9"/>
            <color indexed="81"/>
            <rFont val="ＭＳ Ｐゴシック"/>
            <family val="3"/>
            <charset val="128"/>
          </rPr>
          <t>決定
サービス
コード</t>
        </r>
      </text>
    </comment>
    <comment ref="CK14" authorId="0" shapeId="0" xr:uid="{2E6760B6-B293-4A55-B835-19131D3F907A}">
      <text>
        <r>
          <rPr>
            <b/>
            <sz val="9"/>
            <color indexed="81"/>
            <rFont val="ＭＳ Ｐゴシック"/>
            <family val="3"/>
            <charset val="128"/>
          </rPr>
          <t>利用者負担額合計</t>
        </r>
      </text>
    </comment>
    <comment ref="CL14" authorId="0" shapeId="0" xr:uid="{D9AEC6D0-D65D-4259-AEE2-EB5C2D0DD04D}">
      <text>
        <r>
          <rPr>
            <b/>
            <sz val="9"/>
            <color indexed="81"/>
            <rFont val="ＭＳ Ｐゴシック"/>
            <family val="3"/>
            <charset val="128"/>
          </rPr>
          <t>利用者
負担額
合計
積上</t>
        </r>
      </text>
    </comment>
    <comment ref="CM14" authorId="0" shapeId="0" xr:uid="{778ABD13-CD43-4CEC-9A04-48759E320DC5}">
      <text>
        <r>
          <rPr>
            <b/>
            <sz val="9"/>
            <color indexed="81"/>
            <rFont val="ＭＳ Ｐゴシック"/>
            <family val="3"/>
            <charset val="128"/>
          </rPr>
          <t>利用者
負担額
合計
上限考慮</t>
        </r>
      </text>
    </comment>
    <comment ref="CN14" authorId="0" shapeId="0" xr:uid="{94DA39FE-E5BE-44A6-B01D-41EA3FEE050D}">
      <text>
        <r>
          <rPr>
            <b/>
            <sz val="9"/>
            <color indexed="81"/>
            <rFont val="ＭＳ Ｐゴシック"/>
            <family val="3"/>
            <charset val="128"/>
          </rPr>
          <t>外出加算エラーチェック用</t>
        </r>
      </text>
    </comment>
    <comment ref="CO14" authorId="0" shapeId="0" xr:uid="{A7F2F9AE-D69A-4B05-A39C-FB0925ABEAAE}">
      <text>
        <r>
          <rPr>
            <b/>
            <sz val="9"/>
            <color indexed="81"/>
            <rFont val="ＭＳ Ｐゴシック"/>
            <family val="3"/>
            <charset val="128"/>
          </rPr>
          <t>外出加算エラーチェック用</t>
        </r>
      </text>
    </comment>
    <comment ref="CP14" authorId="0" shapeId="0" xr:uid="{862F1124-037A-46E8-8088-9834626F74DD}">
      <text>
        <r>
          <rPr>
            <b/>
            <sz val="9"/>
            <color indexed="81"/>
            <rFont val="ＭＳ Ｐゴシック"/>
            <family val="3"/>
            <charset val="128"/>
          </rPr>
          <t>外出加算エラーチェック用</t>
        </r>
      </text>
    </comment>
    <comment ref="CQ14" authorId="0" shapeId="0" xr:uid="{326815EB-172B-4056-A306-0F5D55516C9B}">
      <text>
        <r>
          <rPr>
            <b/>
            <sz val="9"/>
            <color indexed="81"/>
            <rFont val="ＭＳ Ｐゴシック"/>
            <family val="3"/>
            <charset val="128"/>
          </rPr>
          <t>外出加算エラーチェック用</t>
        </r>
      </text>
    </comment>
    <comment ref="CR14" authorId="0" shapeId="0" xr:uid="{FC3F4908-EB65-42DB-AA7D-67FC89577A21}">
      <text>
        <r>
          <rPr>
            <b/>
            <sz val="9"/>
            <color indexed="81"/>
            <rFont val="ＭＳ Ｐゴシック"/>
            <family val="3"/>
            <charset val="128"/>
          </rPr>
          <t>外出加算エラーチェック用</t>
        </r>
      </text>
    </comment>
    <comment ref="CS14" authorId="0" shapeId="0" xr:uid="{5B61901F-80E7-44E6-A2CC-B093AF232EE3}">
      <text>
        <r>
          <rPr>
            <b/>
            <sz val="9"/>
            <color indexed="81"/>
            <rFont val="ＭＳ Ｐゴシック"/>
            <family val="3"/>
            <charset val="128"/>
          </rPr>
          <t>外出加算エラーチェック用</t>
        </r>
      </text>
    </comment>
  </commentList>
</comments>
</file>

<file path=xl/sharedStrings.xml><?xml version="1.0" encoding="utf-8"?>
<sst xmlns="http://schemas.openxmlformats.org/spreadsheetml/2006/main" count="2161" uniqueCount="773">
  <si>
    <t>就労支援給付費請求書</t>
    <rPh sb="0" eb="2">
      <t>シュウロウ</t>
    </rPh>
    <rPh sb="2" eb="4">
      <t>シエン</t>
    </rPh>
    <rPh sb="4" eb="6">
      <t>キュウフ</t>
    </rPh>
    <rPh sb="6" eb="7">
      <t>ヒ</t>
    </rPh>
    <rPh sb="7" eb="10">
      <t>セイキュウショ</t>
    </rPh>
    <phoneticPr fontId="1"/>
  </si>
  <si>
    <t>年</t>
    <rPh sb="0" eb="1">
      <t>ネン</t>
    </rPh>
    <phoneticPr fontId="1"/>
  </si>
  <si>
    <t>月</t>
    <rPh sb="0" eb="1">
      <t>ガツ</t>
    </rPh>
    <phoneticPr fontId="1"/>
  </si>
  <si>
    <t>日</t>
    <rPh sb="0" eb="1">
      <t>ニチ</t>
    </rPh>
    <phoneticPr fontId="1"/>
  </si>
  <si>
    <t>（請求先）名古屋市長</t>
    <rPh sb="1" eb="3">
      <t>セイキュウ</t>
    </rPh>
    <rPh sb="3" eb="4">
      <t>サキ</t>
    </rPh>
    <rPh sb="5" eb="10">
      <t>ナゴヤシチョウ</t>
    </rPh>
    <phoneticPr fontId="1"/>
  </si>
  <si>
    <t>事業所番号</t>
    <rPh sb="0" eb="3">
      <t>ジギョウショ</t>
    </rPh>
    <rPh sb="3" eb="5">
      <t>バンゴウ</t>
    </rPh>
    <phoneticPr fontId="1"/>
  </si>
  <si>
    <t>電話番号</t>
    <rPh sb="0" eb="2">
      <t>デンワ</t>
    </rPh>
    <rPh sb="2" eb="4">
      <t>バンゴウ</t>
    </rPh>
    <phoneticPr fontId="1"/>
  </si>
  <si>
    <t>名称</t>
    <rPh sb="0" eb="2">
      <t>メイショウ</t>
    </rPh>
    <phoneticPr fontId="1"/>
  </si>
  <si>
    <t>職・氏名</t>
    <rPh sb="0" eb="1">
      <t>ショク</t>
    </rPh>
    <rPh sb="2" eb="4">
      <t>シメイ</t>
    </rPh>
    <phoneticPr fontId="1"/>
  </si>
  <si>
    <t>事業所</t>
    <rPh sb="0" eb="3">
      <t>ジギョウショ</t>
    </rPh>
    <phoneticPr fontId="1"/>
  </si>
  <si>
    <t>下記のとおり請求します</t>
    <rPh sb="0" eb="2">
      <t>カキ</t>
    </rPh>
    <rPh sb="6" eb="8">
      <t>セイキュウ</t>
    </rPh>
    <phoneticPr fontId="1"/>
  </si>
  <si>
    <t>月分</t>
    <rPh sb="0" eb="1">
      <t>ガツ</t>
    </rPh>
    <rPh sb="1" eb="2">
      <t>ブン</t>
    </rPh>
    <phoneticPr fontId="1"/>
  </si>
  <si>
    <t>十億</t>
    <rPh sb="0" eb="2">
      <t>ジュウオク</t>
    </rPh>
    <phoneticPr fontId="1"/>
  </si>
  <si>
    <t>百万</t>
    <rPh sb="0" eb="2">
      <t>ヒャクマン</t>
    </rPh>
    <phoneticPr fontId="1"/>
  </si>
  <si>
    <t>千円</t>
    <rPh sb="0" eb="2">
      <t>センエン</t>
    </rPh>
    <phoneticPr fontId="1"/>
  </si>
  <si>
    <t>円</t>
    <rPh sb="0" eb="1">
      <t>エン</t>
    </rPh>
    <phoneticPr fontId="1"/>
  </si>
  <si>
    <t>請求金額
（①－②）</t>
    <rPh sb="0" eb="2">
      <t>セイキュウ</t>
    </rPh>
    <rPh sb="2" eb="4">
      <t>キンガク</t>
    </rPh>
    <phoneticPr fontId="1"/>
  </si>
  <si>
    <t>内訳</t>
    <rPh sb="0" eb="2">
      <t>ウチワケ</t>
    </rPh>
    <phoneticPr fontId="1"/>
  </si>
  <si>
    <t>区分</t>
    <rPh sb="0" eb="2">
      <t>クブン</t>
    </rPh>
    <phoneticPr fontId="1"/>
  </si>
  <si>
    <t>件数</t>
    <rPh sb="0" eb="2">
      <t>ケンスウ</t>
    </rPh>
    <phoneticPr fontId="1"/>
  </si>
  <si>
    <t>金額</t>
    <rPh sb="0" eb="2">
      <t>キンガク</t>
    </rPh>
    <phoneticPr fontId="1"/>
  </si>
  <si>
    <t>利用者負担額　②</t>
    <rPh sb="0" eb="3">
      <t>リヨウシャ</t>
    </rPh>
    <rPh sb="3" eb="5">
      <t>フタン</t>
    </rPh>
    <rPh sb="5" eb="6">
      <t>ガク</t>
    </rPh>
    <phoneticPr fontId="1"/>
  </si>
  <si>
    <t>重度障害者等就労支援給付費　①</t>
    <rPh sb="0" eb="2">
      <t>ジュウド</t>
    </rPh>
    <rPh sb="2" eb="5">
      <t>ショウガイシャ</t>
    </rPh>
    <rPh sb="5" eb="6">
      <t>トウ</t>
    </rPh>
    <rPh sb="6" eb="8">
      <t>シュウロウ</t>
    </rPh>
    <rPh sb="8" eb="10">
      <t>シエン</t>
    </rPh>
    <rPh sb="10" eb="12">
      <t>キュウフ</t>
    </rPh>
    <rPh sb="12" eb="13">
      <t>ヒ</t>
    </rPh>
    <phoneticPr fontId="1"/>
  </si>
  <si>
    <t>受給者証番号</t>
    <rPh sb="0" eb="3">
      <t>ジュキュウシャ</t>
    </rPh>
    <rPh sb="3" eb="4">
      <t>ショウ</t>
    </rPh>
    <rPh sb="4" eb="6">
      <t>バンゴウ</t>
    </rPh>
    <phoneticPr fontId="1"/>
  </si>
  <si>
    <t>日付</t>
    <rPh sb="0" eb="2">
      <t>ヒヅケ</t>
    </rPh>
    <phoneticPr fontId="1"/>
  </si>
  <si>
    <t>曜日</t>
    <rPh sb="0" eb="2">
      <t>ヨウビ</t>
    </rPh>
    <phoneticPr fontId="1"/>
  </si>
  <si>
    <t>サービス提供</t>
    <rPh sb="4" eb="6">
      <t>テイキョウ</t>
    </rPh>
    <phoneticPr fontId="1"/>
  </si>
  <si>
    <t>分</t>
    <rPh sb="0" eb="1">
      <t>フン</t>
    </rPh>
    <phoneticPr fontId="1"/>
  </si>
  <si>
    <t>外出
加算</t>
    <rPh sb="0" eb="2">
      <t>ガイシュツ</t>
    </rPh>
    <rPh sb="3" eb="5">
      <t>カサン</t>
    </rPh>
    <phoneticPr fontId="1"/>
  </si>
  <si>
    <t>派遣
人数</t>
    <rPh sb="0" eb="2">
      <t>ハケン</t>
    </rPh>
    <rPh sb="3" eb="5">
      <t>ニンズウ</t>
    </rPh>
    <phoneticPr fontId="1"/>
  </si>
  <si>
    <t>利用者
負担額</t>
    <rPh sb="0" eb="3">
      <t>リヨウシャ</t>
    </rPh>
    <rPh sb="4" eb="6">
      <t>フタン</t>
    </rPh>
    <rPh sb="6" eb="7">
      <t>ガク</t>
    </rPh>
    <phoneticPr fontId="1"/>
  </si>
  <si>
    <t>サービス提供時間</t>
    <rPh sb="4" eb="6">
      <t>テイキョウ</t>
    </rPh>
    <rPh sb="6" eb="8">
      <t>ジカン</t>
    </rPh>
    <phoneticPr fontId="1"/>
  </si>
  <si>
    <t>サービス
提供者名</t>
    <rPh sb="5" eb="7">
      <t>テイキョウ</t>
    </rPh>
    <rPh sb="7" eb="8">
      <t>シャ</t>
    </rPh>
    <rPh sb="8" eb="9">
      <t>メイ</t>
    </rPh>
    <phoneticPr fontId="1"/>
  </si>
  <si>
    <t>利用者
確認欄</t>
    <rPh sb="0" eb="3">
      <t>リヨウシャ</t>
    </rPh>
    <rPh sb="4" eb="6">
      <t>カクニン</t>
    </rPh>
    <rPh sb="6" eb="7">
      <t>ラン</t>
    </rPh>
    <phoneticPr fontId="1"/>
  </si>
  <si>
    <t>重度障害者等就労支援計画</t>
    <rPh sb="0" eb="10">
      <t>ジュウドショウガイシャトウシュウロウシエン</t>
    </rPh>
    <rPh sb="10" eb="12">
      <t>ケイカク</t>
    </rPh>
    <phoneticPr fontId="1"/>
  </si>
  <si>
    <t>算定
時間
（時間）</t>
    <rPh sb="0" eb="2">
      <t>サンテイ</t>
    </rPh>
    <rPh sb="3" eb="5">
      <t>ジカン</t>
    </rPh>
    <rPh sb="7" eb="9">
      <t>ジカン</t>
    </rPh>
    <phoneticPr fontId="1"/>
  </si>
  <si>
    <t>総決定
支給量</t>
    <rPh sb="0" eb="1">
      <t>ソウ</t>
    </rPh>
    <rPh sb="1" eb="3">
      <t>ケッテイ</t>
    </rPh>
    <rPh sb="4" eb="6">
      <t>シキュウ</t>
    </rPh>
    <rPh sb="6" eb="7">
      <t>リョウ</t>
    </rPh>
    <phoneticPr fontId="1"/>
  </si>
  <si>
    <t>契約
支給量</t>
    <rPh sb="0" eb="2">
      <t>ケイヤク</t>
    </rPh>
    <rPh sb="3" eb="5">
      <t>シキュウ</t>
    </rPh>
    <rPh sb="5" eb="6">
      <t>リョウ</t>
    </rPh>
    <phoneticPr fontId="1"/>
  </si>
  <si>
    <t>月額負担上限額</t>
    <rPh sb="0" eb="2">
      <t>ゲツガク</t>
    </rPh>
    <rPh sb="2" eb="4">
      <t>フタン</t>
    </rPh>
    <rPh sb="4" eb="6">
      <t>ジョウゲン</t>
    </rPh>
    <rPh sb="6" eb="7">
      <t>ガク</t>
    </rPh>
    <phoneticPr fontId="1"/>
  </si>
  <si>
    <t>事業者
事業所
の名称</t>
    <rPh sb="0" eb="3">
      <t>ジギョウシャ</t>
    </rPh>
    <rPh sb="4" eb="7">
      <t>ジギョウショ</t>
    </rPh>
    <rPh sb="9" eb="11">
      <t>メイショウ</t>
    </rPh>
    <phoneticPr fontId="1"/>
  </si>
  <si>
    <t>合計</t>
    <rPh sb="0" eb="2">
      <t>ゴウケイ</t>
    </rPh>
    <phoneticPr fontId="1"/>
  </si>
  <si>
    <t>枚中</t>
    <rPh sb="0" eb="1">
      <t>マイ</t>
    </rPh>
    <rPh sb="1" eb="2">
      <t>チュウ</t>
    </rPh>
    <phoneticPr fontId="1"/>
  </si>
  <si>
    <t>枚目</t>
    <rPh sb="0" eb="1">
      <t>マイ</t>
    </rPh>
    <rPh sb="1" eb="2">
      <t>メ</t>
    </rPh>
    <phoneticPr fontId="1"/>
  </si>
  <si>
    <t>重度障害者等就労支援サービス提供実績記録票</t>
    <rPh sb="0" eb="2">
      <t>ジュウド</t>
    </rPh>
    <rPh sb="2" eb="5">
      <t>ショウガイシャ</t>
    </rPh>
    <rPh sb="5" eb="6">
      <t>トウ</t>
    </rPh>
    <rPh sb="6" eb="8">
      <t>シュウロウ</t>
    </rPh>
    <rPh sb="8" eb="10">
      <t>シエン</t>
    </rPh>
    <rPh sb="14" eb="16">
      <t>テイキョウ</t>
    </rPh>
    <rPh sb="16" eb="18">
      <t>ジッセキ</t>
    </rPh>
    <rPh sb="18" eb="20">
      <t>キロク</t>
    </rPh>
    <rPh sb="20" eb="21">
      <t>ヒョウ</t>
    </rPh>
    <phoneticPr fontId="1"/>
  </si>
  <si>
    <t>様式第12号</t>
    <rPh sb="0" eb="2">
      <t>ヨウシキ</t>
    </rPh>
    <rPh sb="2" eb="3">
      <t>ダイ</t>
    </rPh>
    <rPh sb="5" eb="6">
      <t>ゴウ</t>
    </rPh>
    <phoneticPr fontId="1"/>
  </si>
  <si>
    <t>受給者番号</t>
    <rPh sb="0" eb="3">
      <t>ジュキュウシャ</t>
    </rPh>
    <rPh sb="3" eb="5">
      <t>バンゴウ</t>
    </rPh>
    <phoneticPr fontId="1"/>
  </si>
  <si>
    <t>障害者氏名</t>
    <rPh sb="0" eb="3">
      <t>ショウガイシャ</t>
    </rPh>
    <rPh sb="3" eb="5">
      <t>シメイ</t>
    </rPh>
    <phoneticPr fontId="1"/>
  </si>
  <si>
    <t>No</t>
    <phoneticPr fontId="1"/>
  </si>
  <si>
    <t>居住地</t>
    <rPh sb="0" eb="3">
      <t>キョジュウチ</t>
    </rPh>
    <phoneticPr fontId="1"/>
  </si>
  <si>
    <t>郵便番号</t>
    <rPh sb="0" eb="4">
      <t>ユウビンバンゴウ</t>
    </rPh>
    <phoneticPr fontId="1"/>
  </si>
  <si>
    <t>住所</t>
    <rPh sb="0" eb="2">
      <t>ジュウショ</t>
    </rPh>
    <phoneticPr fontId="1"/>
  </si>
  <si>
    <t>方書</t>
    <rPh sb="0" eb="1">
      <t>カタ</t>
    </rPh>
    <rPh sb="1" eb="2">
      <t>カ</t>
    </rPh>
    <phoneticPr fontId="1"/>
  </si>
  <si>
    <t>適用開始日</t>
    <rPh sb="0" eb="2">
      <t>テキヨウ</t>
    </rPh>
    <rPh sb="2" eb="4">
      <t>カイシ</t>
    </rPh>
    <rPh sb="4" eb="5">
      <t>ビ</t>
    </rPh>
    <phoneticPr fontId="1"/>
  </si>
  <si>
    <t>適用終了日</t>
    <rPh sb="0" eb="2">
      <t>テキヨウ</t>
    </rPh>
    <rPh sb="2" eb="5">
      <t>シュウリョウビ</t>
    </rPh>
    <phoneticPr fontId="1"/>
  </si>
  <si>
    <t>支給量</t>
    <rPh sb="0" eb="2">
      <t>シキュウ</t>
    </rPh>
    <rPh sb="2" eb="3">
      <t>リョウ</t>
    </rPh>
    <phoneticPr fontId="1"/>
  </si>
  <si>
    <t>二人派遣</t>
    <rPh sb="0" eb="2">
      <t>フタリ</t>
    </rPh>
    <rPh sb="2" eb="4">
      <t>ハケン</t>
    </rPh>
    <phoneticPr fontId="1"/>
  </si>
  <si>
    <t>利用者負担
上限月額</t>
    <rPh sb="0" eb="3">
      <t>リヨウシャ</t>
    </rPh>
    <rPh sb="3" eb="5">
      <t>フタン</t>
    </rPh>
    <rPh sb="6" eb="8">
      <t>ジョウゲン</t>
    </rPh>
    <rPh sb="8" eb="10">
      <t>ゲツガク</t>
    </rPh>
    <phoneticPr fontId="1"/>
  </si>
  <si>
    <t>行動援護</t>
    <rPh sb="0" eb="2">
      <t>コウドウ</t>
    </rPh>
    <rPh sb="2" eb="4">
      <t>エンゴ</t>
    </rPh>
    <phoneticPr fontId="1"/>
  </si>
  <si>
    <t>同行援護</t>
    <rPh sb="0" eb="2">
      <t>ドウコウ</t>
    </rPh>
    <rPh sb="2" eb="4">
      <t>エンゴ</t>
    </rPh>
    <phoneticPr fontId="1"/>
  </si>
  <si>
    <t>重度訪問介護　区分６該当者</t>
    <rPh sb="0" eb="2">
      <t>ジュウド</t>
    </rPh>
    <rPh sb="2" eb="4">
      <t>ホウモン</t>
    </rPh>
    <rPh sb="4" eb="6">
      <t>カイゴ</t>
    </rPh>
    <rPh sb="7" eb="9">
      <t>クブン</t>
    </rPh>
    <rPh sb="10" eb="13">
      <t>ガイトウシャ</t>
    </rPh>
    <phoneticPr fontId="1"/>
  </si>
  <si>
    <t>重度訪問介護　重度包括支援該当者</t>
    <rPh sb="0" eb="2">
      <t>ジュウド</t>
    </rPh>
    <rPh sb="2" eb="4">
      <t>ホウモン</t>
    </rPh>
    <rPh sb="4" eb="6">
      <t>カイゴ</t>
    </rPh>
    <rPh sb="7" eb="9">
      <t>ジュウド</t>
    </rPh>
    <rPh sb="9" eb="11">
      <t>ホウカツ</t>
    </rPh>
    <rPh sb="11" eb="13">
      <t>シエン</t>
    </rPh>
    <rPh sb="13" eb="16">
      <t>ガイトウシャ</t>
    </rPh>
    <phoneticPr fontId="1"/>
  </si>
  <si>
    <t>重度訪問介護　その他</t>
    <rPh sb="0" eb="2">
      <t>ジュウド</t>
    </rPh>
    <rPh sb="2" eb="4">
      <t>ホウモン</t>
    </rPh>
    <rPh sb="4" eb="6">
      <t>カイゴ</t>
    </rPh>
    <rPh sb="9" eb="10">
      <t>タ</t>
    </rPh>
    <phoneticPr fontId="1"/>
  </si>
  <si>
    <t>種類</t>
    <rPh sb="0" eb="2">
      <t>シュルイ</t>
    </rPh>
    <phoneticPr fontId="1"/>
  </si>
  <si>
    <t>内容</t>
    <rPh sb="0" eb="2">
      <t>ナイヨウ</t>
    </rPh>
    <phoneticPr fontId="1"/>
  </si>
  <si>
    <t>３０分以下</t>
    <rPh sb="2" eb="3">
      <t>フン</t>
    </rPh>
    <rPh sb="3" eb="5">
      <t>イカ</t>
    </rPh>
    <phoneticPr fontId="11"/>
  </si>
  <si>
    <t>１時間超１時間３０分以下</t>
    <rPh sb="1" eb="3">
      <t>ジカン</t>
    </rPh>
    <rPh sb="5" eb="7">
      <t>ジカン</t>
    </rPh>
    <rPh sb="9" eb="10">
      <t>フン</t>
    </rPh>
    <phoneticPr fontId="11"/>
  </si>
  <si>
    <t>１時間３０分超２時間以下</t>
    <rPh sb="1" eb="3">
      <t>ジカン</t>
    </rPh>
    <rPh sb="5" eb="6">
      <t>プン</t>
    </rPh>
    <rPh sb="8" eb="10">
      <t>ジカン</t>
    </rPh>
    <phoneticPr fontId="11"/>
  </si>
  <si>
    <t>２時間超２時間３０分以下</t>
    <rPh sb="1" eb="3">
      <t>ジカン</t>
    </rPh>
    <rPh sb="5" eb="7">
      <t>ジカン</t>
    </rPh>
    <rPh sb="9" eb="10">
      <t>フン</t>
    </rPh>
    <phoneticPr fontId="11"/>
  </si>
  <si>
    <t>２時間３０分超３時間以下</t>
    <rPh sb="1" eb="3">
      <t>ジカン</t>
    </rPh>
    <rPh sb="5" eb="6">
      <t>プン</t>
    </rPh>
    <rPh sb="8" eb="10">
      <t>ジカン</t>
    </rPh>
    <phoneticPr fontId="11"/>
  </si>
  <si>
    <t>３時間超３時間３０分以下</t>
    <rPh sb="1" eb="3">
      <t>ジカン</t>
    </rPh>
    <rPh sb="5" eb="7">
      <t>ジカン</t>
    </rPh>
    <rPh sb="9" eb="10">
      <t>フン</t>
    </rPh>
    <phoneticPr fontId="11"/>
  </si>
  <si>
    <t>３時間３０分超４時間以下</t>
    <rPh sb="1" eb="3">
      <t>ジカン</t>
    </rPh>
    <rPh sb="5" eb="6">
      <t>プン</t>
    </rPh>
    <rPh sb="8" eb="10">
      <t>ジカン</t>
    </rPh>
    <phoneticPr fontId="11"/>
  </si>
  <si>
    <t>４時間超４時間３０分以下</t>
    <rPh sb="1" eb="3">
      <t>ジカン</t>
    </rPh>
    <rPh sb="5" eb="7">
      <t>ジカン</t>
    </rPh>
    <rPh sb="9" eb="10">
      <t>フン</t>
    </rPh>
    <phoneticPr fontId="11"/>
  </si>
  <si>
    <t>４時間３０分超５時間以下</t>
    <rPh sb="1" eb="3">
      <t>ジカン</t>
    </rPh>
    <rPh sb="5" eb="6">
      <t>プン</t>
    </rPh>
    <rPh sb="8" eb="10">
      <t>ジカン</t>
    </rPh>
    <phoneticPr fontId="11"/>
  </si>
  <si>
    <t>５時間超５時間３０分以下</t>
    <rPh sb="1" eb="3">
      <t>ジカン</t>
    </rPh>
    <rPh sb="5" eb="7">
      <t>ジカン</t>
    </rPh>
    <rPh sb="9" eb="10">
      <t>フン</t>
    </rPh>
    <phoneticPr fontId="11"/>
  </si>
  <si>
    <t>５時間３０分超６時間以下</t>
    <rPh sb="1" eb="3">
      <t>ジカン</t>
    </rPh>
    <rPh sb="5" eb="6">
      <t>プン</t>
    </rPh>
    <rPh sb="8" eb="10">
      <t>ジカン</t>
    </rPh>
    <phoneticPr fontId="11"/>
  </si>
  <si>
    <t>６時間超６時間３０分以下</t>
    <rPh sb="1" eb="3">
      <t>ジカン</t>
    </rPh>
    <rPh sb="5" eb="7">
      <t>ジカン</t>
    </rPh>
    <rPh sb="9" eb="10">
      <t>フン</t>
    </rPh>
    <phoneticPr fontId="11"/>
  </si>
  <si>
    <t>６時間３０分超７時間以下</t>
    <rPh sb="1" eb="3">
      <t>ジカン</t>
    </rPh>
    <rPh sb="5" eb="6">
      <t>プン</t>
    </rPh>
    <rPh sb="8" eb="10">
      <t>ジカン</t>
    </rPh>
    <phoneticPr fontId="11"/>
  </si>
  <si>
    <t>７時間超７時間３０分以下</t>
    <rPh sb="1" eb="3">
      <t>ジカン</t>
    </rPh>
    <rPh sb="5" eb="7">
      <t>ジカン</t>
    </rPh>
    <rPh sb="9" eb="10">
      <t>フン</t>
    </rPh>
    <phoneticPr fontId="11"/>
  </si>
  <si>
    <t>７時間３０分超８時間以下</t>
    <rPh sb="1" eb="3">
      <t>ジカン</t>
    </rPh>
    <rPh sb="5" eb="6">
      <t>プン</t>
    </rPh>
    <rPh sb="8" eb="10">
      <t>ジカン</t>
    </rPh>
    <phoneticPr fontId="11"/>
  </si>
  <si>
    <t>１時間以下</t>
    <rPh sb="1" eb="3">
      <t>ジカン</t>
    </rPh>
    <phoneticPr fontId="11"/>
  </si>
  <si>
    <t>８時間超８時間３０分以下</t>
    <rPh sb="1" eb="3">
      <t>ジカン</t>
    </rPh>
    <rPh sb="3" eb="4">
      <t>コ</t>
    </rPh>
    <rPh sb="5" eb="7">
      <t>ジカン</t>
    </rPh>
    <rPh sb="9" eb="10">
      <t>プン</t>
    </rPh>
    <rPh sb="10" eb="12">
      <t>イカ</t>
    </rPh>
    <phoneticPr fontId="1"/>
  </si>
  <si>
    <t>８時間３０分超９時間以下</t>
    <rPh sb="6" eb="7">
      <t>チョウ</t>
    </rPh>
    <rPh sb="8" eb="10">
      <t>ジカン</t>
    </rPh>
    <rPh sb="10" eb="12">
      <t>イカ</t>
    </rPh>
    <phoneticPr fontId="1"/>
  </si>
  <si>
    <t>９時間超９時間３０分以下</t>
    <rPh sb="1" eb="3">
      <t>ジカン</t>
    </rPh>
    <rPh sb="3" eb="4">
      <t>チョウ</t>
    </rPh>
    <rPh sb="5" eb="7">
      <t>ジカン</t>
    </rPh>
    <rPh sb="9" eb="10">
      <t>プン</t>
    </rPh>
    <rPh sb="10" eb="12">
      <t>イカ</t>
    </rPh>
    <phoneticPr fontId="1"/>
  </si>
  <si>
    <t>９時間３０分超１０時間以下</t>
    <rPh sb="1" eb="3">
      <t>ジカン</t>
    </rPh>
    <rPh sb="5" eb="6">
      <t>プン</t>
    </rPh>
    <rPh sb="6" eb="7">
      <t>チョウ</t>
    </rPh>
    <rPh sb="9" eb="11">
      <t>ジカン</t>
    </rPh>
    <rPh sb="11" eb="13">
      <t>イカ</t>
    </rPh>
    <phoneticPr fontId="1"/>
  </si>
  <si>
    <t>１０時間超１０時間３０分以下</t>
    <rPh sb="2" eb="4">
      <t>ジカン</t>
    </rPh>
    <rPh sb="4" eb="5">
      <t>チョウ</t>
    </rPh>
    <rPh sb="7" eb="9">
      <t>ジカン</t>
    </rPh>
    <rPh sb="11" eb="12">
      <t>プン</t>
    </rPh>
    <rPh sb="12" eb="14">
      <t>イカ</t>
    </rPh>
    <phoneticPr fontId="1"/>
  </si>
  <si>
    <t>１０時間３０分超１１時間以下</t>
    <rPh sb="2" eb="4">
      <t>ジカン</t>
    </rPh>
    <rPh sb="6" eb="7">
      <t>プン</t>
    </rPh>
    <rPh sb="7" eb="8">
      <t>チョウ</t>
    </rPh>
    <rPh sb="10" eb="12">
      <t>ジカン</t>
    </rPh>
    <rPh sb="12" eb="14">
      <t>イカ</t>
    </rPh>
    <phoneticPr fontId="1"/>
  </si>
  <si>
    <t>１１時間超１１時間３０分以下</t>
    <rPh sb="2" eb="4">
      <t>ジカン</t>
    </rPh>
    <rPh sb="4" eb="5">
      <t>チョウ</t>
    </rPh>
    <rPh sb="7" eb="9">
      <t>ジカン</t>
    </rPh>
    <rPh sb="11" eb="12">
      <t>プン</t>
    </rPh>
    <rPh sb="12" eb="14">
      <t>イカ</t>
    </rPh>
    <phoneticPr fontId="1"/>
  </si>
  <si>
    <t>１１時間３０分超１２時間以下</t>
    <rPh sb="2" eb="4">
      <t>ジカン</t>
    </rPh>
    <rPh sb="6" eb="7">
      <t>プン</t>
    </rPh>
    <rPh sb="7" eb="8">
      <t>チョウ</t>
    </rPh>
    <rPh sb="10" eb="12">
      <t>ジカン</t>
    </rPh>
    <rPh sb="12" eb="14">
      <t>イカ</t>
    </rPh>
    <phoneticPr fontId="1"/>
  </si>
  <si>
    <t>１２時間超１２時間３０分以下</t>
    <rPh sb="2" eb="4">
      <t>ジカン</t>
    </rPh>
    <rPh sb="4" eb="5">
      <t>チョウ</t>
    </rPh>
    <rPh sb="7" eb="9">
      <t>ジカン</t>
    </rPh>
    <rPh sb="11" eb="12">
      <t>プン</t>
    </rPh>
    <rPh sb="12" eb="14">
      <t>イカ</t>
    </rPh>
    <phoneticPr fontId="1"/>
  </si>
  <si>
    <t>１２時間３０分超１３時間以下</t>
    <rPh sb="2" eb="4">
      <t>ジカン</t>
    </rPh>
    <rPh sb="6" eb="7">
      <t>プン</t>
    </rPh>
    <rPh sb="7" eb="8">
      <t>チョウ</t>
    </rPh>
    <rPh sb="10" eb="12">
      <t>ジカン</t>
    </rPh>
    <rPh sb="12" eb="14">
      <t>イカ</t>
    </rPh>
    <phoneticPr fontId="1"/>
  </si>
  <si>
    <t>１３時間超１３時間３０分以下</t>
    <rPh sb="2" eb="4">
      <t>ジカン</t>
    </rPh>
    <rPh sb="4" eb="5">
      <t>チョウ</t>
    </rPh>
    <rPh sb="7" eb="9">
      <t>ジカン</t>
    </rPh>
    <rPh sb="11" eb="12">
      <t>プン</t>
    </rPh>
    <rPh sb="12" eb="14">
      <t>イカ</t>
    </rPh>
    <phoneticPr fontId="1"/>
  </si>
  <si>
    <t>１３時間３０分超１４時間以下</t>
    <rPh sb="2" eb="4">
      <t>ジカン</t>
    </rPh>
    <rPh sb="6" eb="7">
      <t>プン</t>
    </rPh>
    <rPh sb="7" eb="8">
      <t>チョウ</t>
    </rPh>
    <rPh sb="10" eb="12">
      <t>ジカン</t>
    </rPh>
    <rPh sb="12" eb="14">
      <t>イカ</t>
    </rPh>
    <phoneticPr fontId="1"/>
  </si>
  <si>
    <t>１４時間超１４時間３０分以下</t>
    <rPh sb="2" eb="4">
      <t>ジカン</t>
    </rPh>
    <rPh sb="4" eb="5">
      <t>チョウ</t>
    </rPh>
    <rPh sb="7" eb="9">
      <t>ジカン</t>
    </rPh>
    <rPh sb="11" eb="12">
      <t>プン</t>
    </rPh>
    <rPh sb="12" eb="14">
      <t>イカ</t>
    </rPh>
    <phoneticPr fontId="1"/>
  </si>
  <si>
    <t>１４時間３０分超１５時間以下</t>
    <rPh sb="2" eb="4">
      <t>ジカン</t>
    </rPh>
    <rPh sb="6" eb="7">
      <t>プン</t>
    </rPh>
    <rPh sb="7" eb="8">
      <t>チョウ</t>
    </rPh>
    <rPh sb="10" eb="14">
      <t>ジカンイカ</t>
    </rPh>
    <phoneticPr fontId="1"/>
  </si>
  <si>
    <t>１５時間超１５時間３０分超</t>
    <rPh sb="2" eb="4">
      <t>ジカン</t>
    </rPh>
    <rPh sb="4" eb="5">
      <t>チョウ</t>
    </rPh>
    <rPh sb="7" eb="9">
      <t>ジカン</t>
    </rPh>
    <rPh sb="11" eb="12">
      <t>プン</t>
    </rPh>
    <rPh sb="12" eb="13">
      <t>チョウ</t>
    </rPh>
    <phoneticPr fontId="1"/>
  </si>
  <si>
    <t>１５時間３０分超１６時間以下</t>
    <rPh sb="2" eb="4">
      <t>ジカン</t>
    </rPh>
    <rPh sb="6" eb="7">
      <t>プン</t>
    </rPh>
    <rPh sb="7" eb="8">
      <t>チョウ</t>
    </rPh>
    <rPh sb="10" eb="12">
      <t>ジカン</t>
    </rPh>
    <rPh sb="12" eb="14">
      <t>イカ</t>
    </rPh>
    <phoneticPr fontId="1"/>
  </si>
  <si>
    <t>１６時間超１６時間３０分以下</t>
    <rPh sb="2" eb="4">
      <t>ジカン</t>
    </rPh>
    <rPh sb="4" eb="5">
      <t>チョウ</t>
    </rPh>
    <rPh sb="7" eb="9">
      <t>ジカン</t>
    </rPh>
    <rPh sb="11" eb="12">
      <t>プン</t>
    </rPh>
    <rPh sb="12" eb="14">
      <t>イカ</t>
    </rPh>
    <phoneticPr fontId="1"/>
  </si>
  <si>
    <t>１６時間３０分超１７時間以下</t>
    <rPh sb="2" eb="4">
      <t>ジカン</t>
    </rPh>
    <rPh sb="6" eb="7">
      <t>プン</t>
    </rPh>
    <rPh sb="7" eb="8">
      <t>チョウ</t>
    </rPh>
    <rPh sb="10" eb="14">
      <t>ジカンイカ</t>
    </rPh>
    <phoneticPr fontId="1"/>
  </si>
  <si>
    <t>１７時間超１７時間３０分以下</t>
    <rPh sb="2" eb="4">
      <t>ジカン</t>
    </rPh>
    <rPh sb="4" eb="5">
      <t>チョウ</t>
    </rPh>
    <rPh sb="7" eb="9">
      <t>ジカン</t>
    </rPh>
    <rPh sb="11" eb="12">
      <t>プン</t>
    </rPh>
    <rPh sb="12" eb="14">
      <t>イカ</t>
    </rPh>
    <phoneticPr fontId="1"/>
  </si>
  <si>
    <t>１７時間３０分超１８時間以下</t>
    <rPh sb="2" eb="4">
      <t>ジカン</t>
    </rPh>
    <rPh sb="6" eb="7">
      <t>プン</t>
    </rPh>
    <rPh sb="7" eb="8">
      <t>チョウ</t>
    </rPh>
    <rPh sb="10" eb="12">
      <t>ジカン</t>
    </rPh>
    <rPh sb="12" eb="14">
      <t>イカ</t>
    </rPh>
    <phoneticPr fontId="1"/>
  </si>
  <si>
    <t>１８時間超１８時間３０分超</t>
    <rPh sb="2" eb="4">
      <t>ジカン</t>
    </rPh>
    <rPh sb="4" eb="5">
      <t>チョウ</t>
    </rPh>
    <rPh sb="7" eb="9">
      <t>ジカン</t>
    </rPh>
    <rPh sb="11" eb="12">
      <t>プン</t>
    </rPh>
    <rPh sb="12" eb="13">
      <t>チョウ</t>
    </rPh>
    <phoneticPr fontId="1"/>
  </si>
  <si>
    <t>１８時間３０分超１９時間以下</t>
    <rPh sb="2" eb="4">
      <t>ジカン</t>
    </rPh>
    <rPh sb="6" eb="7">
      <t>プン</t>
    </rPh>
    <rPh sb="7" eb="8">
      <t>チョウ</t>
    </rPh>
    <rPh sb="10" eb="14">
      <t>ジカンイカ</t>
    </rPh>
    <phoneticPr fontId="1"/>
  </si>
  <si>
    <t>１９時間超１９時間３０分以下</t>
    <rPh sb="2" eb="4">
      <t>ジカン</t>
    </rPh>
    <rPh sb="4" eb="5">
      <t>チョウ</t>
    </rPh>
    <rPh sb="7" eb="9">
      <t>ジカン</t>
    </rPh>
    <rPh sb="11" eb="12">
      <t>プン</t>
    </rPh>
    <rPh sb="12" eb="14">
      <t>イカ</t>
    </rPh>
    <phoneticPr fontId="1"/>
  </si>
  <si>
    <t>１９時間３０分超２０時間以下</t>
    <rPh sb="2" eb="4">
      <t>ジカン</t>
    </rPh>
    <rPh sb="6" eb="7">
      <t>プン</t>
    </rPh>
    <rPh sb="7" eb="8">
      <t>チョウ</t>
    </rPh>
    <rPh sb="10" eb="12">
      <t>ジカン</t>
    </rPh>
    <rPh sb="12" eb="14">
      <t>イカ</t>
    </rPh>
    <phoneticPr fontId="1"/>
  </si>
  <si>
    <t>２０時間超２０時間３０分以下</t>
    <rPh sb="2" eb="4">
      <t>ジカン</t>
    </rPh>
    <rPh sb="4" eb="5">
      <t>チョウ</t>
    </rPh>
    <rPh sb="7" eb="9">
      <t>ジカン</t>
    </rPh>
    <rPh sb="11" eb="12">
      <t>プン</t>
    </rPh>
    <rPh sb="12" eb="14">
      <t>イカ</t>
    </rPh>
    <phoneticPr fontId="1"/>
  </si>
  <si>
    <t>２０時間３０分超２１時間以下</t>
    <rPh sb="2" eb="4">
      <t>ジカン</t>
    </rPh>
    <rPh sb="6" eb="7">
      <t>プン</t>
    </rPh>
    <rPh sb="7" eb="8">
      <t>チョウ</t>
    </rPh>
    <rPh sb="10" eb="14">
      <t>ジカンイカ</t>
    </rPh>
    <phoneticPr fontId="1"/>
  </si>
  <si>
    <t>２１時間超２１時間３０分以下</t>
    <rPh sb="2" eb="4">
      <t>ジカン</t>
    </rPh>
    <rPh sb="4" eb="5">
      <t>チョウ</t>
    </rPh>
    <rPh sb="7" eb="9">
      <t>ジカン</t>
    </rPh>
    <rPh sb="11" eb="12">
      <t>プン</t>
    </rPh>
    <rPh sb="12" eb="14">
      <t>イカ</t>
    </rPh>
    <phoneticPr fontId="1"/>
  </si>
  <si>
    <t>２１時間３０分超２２時間以下</t>
    <rPh sb="2" eb="4">
      <t>ジカン</t>
    </rPh>
    <rPh sb="6" eb="7">
      <t>プン</t>
    </rPh>
    <rPh sb="7" eb="8">
      <t>チョウ</t>
    </rPh>
    <rPh sb="10" eb="12">
      <t>ジカン</t>
    </rPh>
    <rPh sb="12" eb="14">
      <t>イカ</t>
    </rPh>
    <phoneticPr fontId="1"/>
  </si>
  <si>
    <t>２２時間超２２時間３０分超</t>
    <rPh sb="2" eb="4">
      <t>ジカン</t>
    </rPh>
    <rPh sb="4" eb="5">
      <t>チョウ</t>
    </rPh>
    <rPh sb="7" eb="9">
      <t>ジカン</t>
    </rPh>
    <rPh sb="11" eb="12">
      <t>プン</t>
    </rPh>
    <rPh sb="12" eb="13">
      <t>チョウ</t>
    </rPh>
    <phoneticPr fontId="1"/>
  </si>
  <si>
    <t>２２時間３０分超２３時間以下</t>
    <rPh sb="2" eb="4">
      <t>ジカン</t>
    </rPh>
    <rPh sb="6" eb="7">
      <t>プン</t>
    </rPh>
    <rPh sb="7" eb="8">
      <t>チョウ</t>
    </rPh>
    <rPh sb="10" eb="12">
      <t>ジカン</t>
    </rPh>
    <rPh sb="12" eb="14">
      <t>イカ</t>
    </rPh>
    <phoneticPr fontId="1"/>
  </si>
  <si>
    <t>２３時間超２３時間３０分超</t>
    <rPh sb="2" eb="4">
      <t>ジカン</t>
    </rPh>
    <rPh sb="4" eb="5">
      <t>チョウ</t>
    </rPh>
    <rPh sb="7" eb="9">
      <t>ジカン</t>
    </rPh>
    <rPh sb="11" eb="12">
      <t>プン</t>
    </rPh>
    <rPh sb="12" eb="13">
      <t>チョウ</t>
    </rPh>
    <phoneticPr fontId="1"/>
  </si>
  <si>
    <t>２３時間３０分超２４時間以下</t>
    <rPh sb="2" eb="4">
      <t>ジカン</t>
    </rPh>
    <rPh sb="6" eb="7">
      <t>プン</t>
    </rPh>
    <rPh sb="7" eb="8">
      <t>チョウ</t>
    </rPh>
    <rPh sb="10" eb="12">
      <t>ジカン</t>
    </rPh>
    <rPh sb="12" eb="14">
      <t>イカ</t>
    </rPh>
    <phoneticPr fontId="1"/>
  </si>
  <si>
    <t>３０分超１時間以下</t>
    <rPh sb="2" eb="3">
      <t>プン</t>
    </rPh>
    <rPh sb="3" eb="4">
      <t>チョウ</t>
    </rPh>
    <rPh sb="5" eb="7">
      <t>ジカン</t>
    </rPh>
    <phoneticPr fontId="11"/>
  </si>
  <si>
    <t>外出加算</t>
    <rPh sb="0" eb="2">
      <t>ガイシュツ</t>
    </rPh>
    <rPh sb="2" eb="4">
      <t>カサン</t>
    </rPh>
    <phoneticPr fontId="1"/>
  </si>
  <si>
    <t>算定項目</t>
    <rPh sb="0" eb="2">
      <t>サンテイ</t>
    </rPh>
    <rPh sb="2" eb="4">
      <t>コウモク</t>
    </rPh>
    <phoneticPr fontId="1"/>
  </si>
  <si>
    <t>単価</t>
    <rPh sb="0" eb="2">
      <t>タンカ</t>
    </rPh>
    <phoneticPr fontId="1"/>
  </si>
  <si>
    <t>負担額</t>
    <rPh sb="0" eb="2">
      <t>フタン</t>
    </rPh>
    <rPh sb="2" eb="3">
      <t>ガク</t>
    </rPh>
    <phoneticPr fontId="1"/>
  </si>
  <si>
    <t>請求サービスコード</t>
    <rPh sb="0" eb="2">
      <t>セイキュウ</t>
    </rPh>
    <phoneticPr fontId="1"/>
  </si>
  <si>
    <t>サービス内容時間</t>
    <rPh sb="4" eb="6">
      <t>ナイヨウ</t>
    </rPh>
    <rPh sb="6" eb="8">
      <t>ジカン</t>
    </rPh>
    <phoneticPr fontId="1"/>
  </si>
  <si>
    <t>サービス名称</t>
    <rPh sb="4" eb="6">
      <t>メイショウ</t>
    </rPh>
    <phoneticPr fontId="1"/>
  </si>
  <si>
    <t>様式第14号</t>
    <rPh sb="0" eb="2">
      <t>ヨウシキ</t>
    </rPh>
    <rPh sb="2" eb="3">
      <t>ダイ</t>
    </rPh>
    <rPh sb="5" eb="6">
      <t>ゴウ</t>
    </rPh>
    <phoneticPr fontId="1"/>
  </si>
  <si>
    <t>就労支援給付費明細書</t>
    <rPh sb="0" eb="2">
      <t>シュウロウ</t>
    </rPh>
    <rPh sb="2" eb="4">
      <t>シエン</t>
    </rPh>
    <rPh sb="4" eb="6">
      <t>キュウフ</t>
    </rPh>
    <rPh sb="6" eb="7">
      <t>ヒ</t>
    </rPh>
    <rPh sb="7" eb="9">
      <t>メイサイ</t>
    </rPh>
    <rPh sb="9" eb="10">
      <t>ショ</t>
    </rPh>
    <phoneticPr fontId="1"/>
  </si>
  <si>
    <t>開始時刻</t>
    <rPh sb="0" eb="2">
      <t>カイシ</t>
    </rPh>
    <rPh sb="2" eb="4">
      <t>ジコク</t>
    </rPh>
    <phoneticPr fontId="1"/>
  </si>
  <si>
    <t>終了時刻</t>
    <rPh sb="0" eb="2">
      <t>シュウリョウ</t>
    </rPh>
    <rPh sb="2" eb="4">
      <t>ジコク</t>
    </rPh>
    <phoneticPr fontId="1"/>
  </si>
  <si>
    <t>計画時間
（分）</t>
    <rPh sb="0" eb="2">
      <t>ケイカク</t>
    </rPh>
    <rPh sb="2" eb="4">
      <t>ジカン</t>
    </rPh>
    <rPh sb="6" eb="7">
      <t>フン</t>
    </rPh>
    <phoneticPr fontId="1"/>
  </si>
  <si>
    <t>サービスコード</t>
    <phoneticPr fontId="1"/>
  </si>
  <si>
    <t>サービス内容</t>
    <rPh sb="4" eb="6">
      <t>ナイヨウ</t>
    </rPh>
    <phoneticPr fontId="1"/>
  </si>
  <si>
    <t>回数</t>
    <rPh sb="0" eb="2">
      <t>カイスウ</t>
    </rPh>
    <phoneticPr fontId="1"/>
  </si>
  <si>
    <t>当月算定額</t>
    <rPh sb="0" eb="2">
      <t>トウゲツ</t>
    </rPh>
    <rPh sb="2" eb="4">
      <t>サンテイ</t>
    </rPh>
    <rPh sb="4" eb="5">
      <t>ガク</t>
    </rPh>
    <phoneticPr fontId="1"/>
  </si>
  <si>
    <t>摘要</t>
    <rPh sb="0" eb="2">
      <t>テキヨウ</t>
    </rPh>
    <phoneticPr fontId="1"/>
  </si>
  <si>
    <t>①</t>
    <phoneticPr fontId="1"/>
  </si>
  <si>
    <t>受給者証
番号</t>
    <rPh sb="0" eb="3">
      <t>ジュキュウシャ</t>
    </rPh>
    <rPh sb="3" eb="4">
      <t>ショウ</t>
    </rPh>
    <rPh sb="5" eb="7">
      <t>バンゴウ</t>
    </rPh>
    <phoneticPr fontId="1"/>
  </si>
  <si>
    <t>事業所
の名称</t>
    <rPh sb="0" eb="3">
      <t>ジギョウショ</t>
    </rPh>
    <rPh sb="5" eb="7">
      <t>メイショウ</t>
    </rPh>
    <phoneticPr fontId="1"/>
  </si>
  <si>
    <t>支給決定
障害者氏名</t>
    <rPh sb="0" eb="2">
      <t>シキュウ</t>
    </rPh>
    <rPh sb="2" eb="4">
      <t>ケッテイ</t>
    </rPh>
    <rPh sb="5" eb="8">
      <t>ショウガイシャ</t>
    </rPh>
    <rPh sb="8" eb="10">
      <t>シメイ</t>
    </rPh>
    <phoneticPr fontId="1"/>
  </si>
  <si>
    <t>費用の額計算欄</t>
    <rPh sb="0" eb="2">
      <t>ヒヨウ</t>
    </rPh>
    <rPh sb="3" eb="4">
      <t>ガク</t>
    </rPh>
    <rPh sb="4" eb="6">
      <t>ケイサン</t>
    </rPh>
    <rPh sb="6" eb="7">
      <t>ラン</t>
    </rPh>
    <phoneticPr fontId="1"/>
  </si>
  <si>
    <t>当月費用の額合計</t>
    <rPh sb="0" eb="2">
      <t>トウゲツ</t>
    </rPh>
    <rPh sb="2" eb="4">
      <t>ヒヨウ</t>
    </rPh>
    <rPh sb="5" eb="6">
      <t>ガク</t>
    </rPh>
    <rPh sb="6" eb="8">
      <t>ゴウケイ</t>
    </rPh>
    <phoneticPr fontId="1"/>
  </si>
  <si>
    <t>②</t>
    <phoneticPr fontId="1"/>
  </si>
  <si>
    <t>当月利用者負担額</t>
    <rPh sb="0" eb="2">
      <t>トウゲツ</t>
    </rPh>
    <rPh sb="2" eb="5">
      <t>リヨウシャ</t>
    </rPh>
    <rPh sb="5" eb="7">
      <t>フタン</t>
    </rPh>
    <rPh sb="7" eb="8">
      <t>ガク</t>
    </rPh>
    <phoneticPr fontId="1"/>
  </si>
  <si>
    <t>当月請求額①－②</t>
    <rPh sb="0" eb="2">
      <t>トウゲツ</t>
    </rPh>
    <rPh sb="2" eb="4">
      <t>セイキュウ</t>
    </rPh>
    <rPh sb="4" eb="5">
      <t>ガク</t>
    </rPh>
    <phoneticPr fontId="1"/>
  </si>
  <si>
    <t>様式第11号</t>
    <rPh sb="0" eb="2">
      <t>ヨウシキ</t>
    </rPh>
    <rPh sb="2" eb="3">
      <t>ダイ</t>
    </rPh>
    <rPh sb="5" eb="6">
      <t>ゴウ</t>
    </rPh>
    <phoneticPr fontId="1"/>
  </si>
  <si>
    <t>契約内容（重度障害者等就労支援受給者証記載事項）報告書</t>
    <rPh sb="0" eb="2">
      <t>ケイヤク</t>
    </rPh>
    <rPh sb="2" eb="4">
      <t>ナイヨウ</t>
    </rPh>
    <rPh sb="5" eb="7">
      <t>ジュウド</t>
    </rPh>
    <rPh sb="7" eb="10">
      <t>ショウガイシャ</t>
    </rPh>
    <rPh sb="10" eb="11">
      <t>トウ</t>
    </rPh>
    <rPh sb="11" eb="13">
      <t>シュウロウ</t>
    </rPh>
    <rPh sb="13" eb="15">
      <t>シエン</t>
    </rPh>
    <rPh sb="15" eb="18">
      <t>ジュキュウシャ</t>
    </rPh>
    <rPh sb="18" eb="19">
      <t>ショウ</t>
    </rPh>
    <rPh sb="19" eb="21">
      <t>キサイ</t>
    </rPh>
    <rPh sb="21" eb="23">
      <t>ジコウ</t>
    </rPh>
    <rPh sb="24" eb="27">
      <t>ホウコクショ</t>
    </rPh>
    <phoneticPr fontId="1"/>
  </si>
  <si>
    <t>事 業 者 及 び
そ の 事 業 所
の 名 称</t>
    <rPh sb="0" eb="1">
      <t>コト</t>
    </rPh>
    <rPh sb="2" eb="3">
      <t>ゴウ</t>
    </rPh>
    <rPh sb="4" eb="5">
      <t>シャ</t>
    </rPh>
    <rPh sb="6" eb="7">
      <t>オヨ</t>
    </rPh>
    <rPh sb="14" eb="15">
      <t>コト</t>
    </rPh>
    <rPh sb="16" eb="17">
      <t>ゴウ</t>
    </rPh>
    <rPh sb="18" eb="19">
      <t>ショ</t>
    </rPh>
    <rPh sb="22" eb="23">
      <t>ナ</t>
    </rPh>
    <rPh sb="24" eb="25">
      <t>ショウ</t>
    </rPh>
    <phoneticPr fontId="1"/>
  </si>
  <si>
    <t>代　表　者</t>
    <rPh sb="0" eb="1">
      <t>ダイ</t>
    </rPh>
    <rPh sb="2" eb="3">
      <t>ヒョウ</t>
    </rPh>
    <rPh sb="4" eb="5">
      <t>シャ</t>
    </rPh>
    <phoneticPr fontId="1"/>
  </si>
  <si>
    <t>下記のとおり当事業者との契約内容（重度障害者等就労支援受給者証記載事項）について報告します。</t>
    <rPh sb="0" eb="2">
      <t>カキ</t>
    </rPh>
    <rPh sb="6" eb="7">
      <t>トウ</t>
    </rPh>
    <rPh sb="7" eb="10">
      <t>ジギョウシャ</t>
    </rPh>
    <rPh sb="12" eb="14">
      <t>ケイヤク</t>
    </rPh>
    <rPh sb="14" eb="16">
      <t>ナイヨウ</t>
    </rPh>
    <rPh sb="40" eb="42">
      <t>ホウコク</t>
    </rPh>
    <phoneticPr fontId="1"/>
  </si>
  <si>
    <t>記</t>
    <rPh sb="0" eb="1">
      <t>シル</t>
    </rPh>
    <phoneticPr fontId="1"/>
  </si>
  <si>
    <t>報告対象者</t>
    <rPh sb="0" eb="2">
      <t>ホウコク</t>
    </rPh>
    <rPh sb="2" eb="5">
      <t>タイショウシャ</t>
    </rPh>
    <phoneticPr fontId="1"/>
  </si>
  <si>
    <t>支給決定障害者
氏名</t>
    <rPh sb="0" eb="2">
      <t>シキュウ</t>
    </rPh>
    <rPh sb="2" eb="4">
      <t>ケッテイ</t>
    </rPh>
    <rPh sb="4" eb="7">
      <t>ショウガイシャ</t>
    </rPh>
    <rPh sb="8" eb="10">
      <t>シメイ</t>
    </rPh>
    <phoneticPr fontId="1"/>
  </si>
  <si>
    <t>契約締結または契約内容変更による契約支給量等の報告</t>
    <rPh sb="0" eb="2">
      <t>ケイヤク</t>
    </rPh>
    <rPh sb="2" eb="4">
      <t>テイケツ</t>
    </rPh>
    <rPh sb="7" eb="9">
      <t>ケイヤク</t>
    </rPh>
    <rPh sb="9" eb="11">
      <t>ナイヨウ</t>
    </rPh>
    <rPh sb="11" eb="13">
      <t>ヘンコウ</t>
    </rPh>
    <rPh sb="16" eb="18">
      <t>ケイヤク</t>
    </rPh>
    <rPh sb="18" eb="20">
      <t>シキュウ</t>
    </rPh>
    <rPh sb="20" eb="21">
      <t>リョウ</t>
    </rPh>
    <rPh sb="21" eb="22">
      <t>トウ</t>
    </rPh>
    <rPh sb="23" eb="25">
      <t>ホウコク</t>
    </rPh>
    <phoneticPr fontId="1"/>
  </si>
  <si>
    <t>既契約の契約支給量によるサービス提供を終了した報告</t>
    <rPh sb="0" eb="1">
      <t>スデ</t>
    </rPh>
    <rPh sb="1" eb="3">
      <t>ケイヤク</t>
    </rPh>
    <rPh sb="4" eb="6">
      <t>ケイヤク</t>
    </rPh>
    <rPh sb="6" eb="8">
      <t>シキュウ</t>
    </rPh>
    <rPh sb="8" eb="9">
      <t>リョウ</t>
    </rPh>
    <rPh sb="16" eb="18">
      <t>テイキョウ</t>
    </rPh>
    <rPh sb="19" eb="21">
      <t>シュウリョウ</t>
    </rPh>
    <rPh sb="23" eb="25">
      <t>ホウコク</t>
    </rPh>
    <phoneticPr fontId="1"/>
  </si>
  <si>
    <t>（報告先）　名古屋市長</t>
    <rPh sb="1" eb="3">
      <t>ホウコク</t>
    </rPh>
    <rPh sb="3" eb="4">
      <t>サキ</t>
    </rPh>
    <rPh sb="6" eb="9">
      <t>ナゴヤ</t>
    </rPh>
    <rPh sb="9" eb="11">
      <t>シチョウ</t>
    </rPh>
    <phoneticPr fontId="1"/>
  </si>
  <si>
    <t>□</t>
    <phoneticPr fontId="1"/>
  </si>
  <si>
    <t>１新規契約</t>
    <rPh sb="1" eb="3">
      <t>シンキ</t>
    </rPh>
    <rPh sb="3" eb="5">
      <t>ケイヤク</t>
    </rPh>
    <phoneticPr fontId="1"/>
  </si>
  <si>
    <t>２契約の変更</t>
    <rPh sb="1" eb="3">
      <t>ケイヤク</t>
    </rPh>
    <rPh sb="4" eb="6">
      <t>ヘンコウ</t>
    </rPh>
    <phoneticPr fontId="1"/>
  </si>
  <si>
    <t>１契約の終了</t>
    <rPh sb="1" eb="3">
      <t>ケイヤク</t>
    </rPh>
    <rPh sb="4" eb="6">
      <t>シュウリョウ</t>
    </rPh>
    <phoneticPr fontId="1"/>
  </si>
  <si>
    <t>受給者証の
事業者記入欄
の番号</t>
    <rPh sb="0" eb="3">
      <t>ジュキュウシャ</t>
    </rPh>
    <rPh sb="3" eb="4">
      <t>ショウ</t>
    </rPh>
    <rPh sb="6" eb="9">
      <t>ジギョウシャ</t>
    </rPh>
    <rPh sb="9" eb="11">
      <t>キニュウ</t>
    </rPh>
    <rPh sb="11" eb="12">
      <t>ラン</t>
    </rPh>
    <rPh sb="14" eb="16">
      <t>バンゴウ</t>
    </rPh>
    <phoneticPr fontId="1"/>
  </si>
  <si>
    <t>契約支給量</t>
    <rPh sb="0" eb="2">
      <t>ケイヤク</t>
    </rPh>
    <rPh sb="2" eb="4">
      <t>シキュウ</t>
    </rPh>
    <rPh sb="4" eb="5">
      <t>リョウ</t>
    </rPh>
    <phoneticPr fontId="1"/>
  </si>
  <si>
    <t>　理　　　　　　由</t>
    <rPh sb="1" eb="2">
      <t>リ</t>
    </rPh>
    <rPh sb="8" eb="9">
      <t>ヨシ</t>
    </rPh>
    <phoneticPr fontId="1"/>
  </si>
  <si>
    <t>住所
（所在地）</t>
    <rPh sb="0" eb="2">
      <t>ジュウショ</t>
    </rPh>
    <phoneticPr fontId="1"/>
  </si>
  <si>
    <t>－</t>
    <phoneticPr fontId="1"/>
  </si>
  <si>
    <t>〒</t>
    <phoneticPr fontId="1"/>
  </si>
  <si>
    <t>利用者負担額情報</t>
    <rPh sb="0" eb="3">
      <t>リヨウシャ</t>
    </rPh>
    <rPh sb="3" eb="5">
      <t>フタン</t>
    </rPh>
    <rPh sb="5" eb="6">
      <t>ガク</t>
    </rPh>
    <rPh sb="6" eb="8">
      <t>ジョウホウ</t>
    </rPh>
    <phoneticPr fontId="1"/>
  </si>
  <si>
    <t>支給期間開始</t>
    <rPh sb="0" eb="2">
      <t>シキュウ</t>
    </rPh>
    <rPh sb="2" eb="4">
      <t>キカン</t>
    </rPh>
    <rPh sb="4" eb="6">
      <t>カイシ</t>
    </rPh>
    <phoneticPr fontId="1"/>
  </si>
  <si>
    <t>支給期間終了</t>
    <rPh sb="0" eb="2">
      <t>シキュウ</t>
    </rPh>
    <rPh sb="2" eb="4">
      <t>キカン</t>
    </rPh>
    <rPh sb="4" eb="6">
      <t>シュウリョウ</t>
    </rPh>
    <phoneticPr fontId="1"/>
  </si>
  <si>
    <t>分数</t>
    <rPh sb="0" eb="2">
      <t>フンスウ</t>
    </rPh>
    <phoneticPr fontId="1"/>
  </si>
  <si>
    <t>9901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</si>
  <si>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</si>
  <si>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</si>
  <si>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</si>
  <si>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</si>
  <si>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</si>
  <si>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</si>
  <si>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</si>
  <si>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</si>
  <si>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</si>
  <si>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</si>
  <si>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</si>
  <si>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</si>
  <si>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</si>
  <si>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</si>
  <si>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</si>
  <si>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</si>
  <si>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</si>
  <si>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</si>
  <si>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</si>
  <si>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</si>
  <si>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</si>
  <si>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</si>
  <si>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</si>
  <si>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</si>
  <si>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</si>
  <si>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</si>
  <si>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</si>
  <si>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</si>
  <si>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</si>
  <si>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</si>
  <si>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</si>
  <si>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</si>
  <si>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</si>
  <si>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</si>
  <si>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</si>
  <si>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</si>
  <si>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</si>
  <si>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</si>
  <si>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</si>
  <si>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</si>
  <si>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</si>
  <si>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</si>
  <si>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</si>
  <si>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</si>
  <si>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</si>
  <si>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</si>
  <si>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</si>
  <si>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</si>
  <si>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</si>
  <si>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</si>
  <si>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</si>
  <si>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</si>
  <si>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</si>
  <si>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</si>
  <si>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</si>
  <si>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</si>
  <si>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</si>
  <si>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</si>
  <si>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</si>
  <si>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</si>
  <si>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</si>
  <si>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</si>
  <si>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</si>
  <si>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</si>
  <si>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</si>
  <si>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</si>
  <si>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</si>
  <si>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</si>
  <si>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</si>
  <si>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</si>
  <si>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</si>
  <si>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</si>
  <si>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</si>
  <si>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</si>
  <si>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</si>
  <si>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</si>
  <si>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</si>
  <si>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</si>
  <si>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</si>
  <si>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</si>
  <si>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</si>
  <si>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</si>
  <si>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</si>
  <si>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</si>
  <si>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</si>
  <si>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</si>
  <si>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</si>
  <si>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</si>
  <si>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</si>
  <si>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</si>
  <si>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</si>
  <si>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</si>
  <si>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</si>
  <si>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</si>
  <si>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</si>
  <si>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</si>
  <si>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</si>
  <si>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</si>
  <si>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</si>
  <si>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</si>
  <si>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</si>
  <si>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</si>
  <si>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</si>
  <si>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</si>
  <si>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</si>
  <si>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</si>
  <si>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</si>
  <si>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</si>
  <si>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</si>
  <si>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</si>
  <si>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</si>
  <si>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</si>
  <si>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</si>
  <si>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</si>
  <si>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</si>
  <si>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</si>
  <si>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</si>
  <si>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</si>
  <si>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</si>
  <si>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</si>
  <si>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</si>
  <si>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</si>
  <si>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</si>
  <si>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</si>
  <si>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</si>
  <si>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</si>
  <si>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</si>
  <si>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</si>
  <si>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</si>
  <si>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</si>
  <si>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</si>
  <si>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</si>
  <si>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</si>
  <si>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</si>
  <si>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</si>
  <si>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</si>
  <si>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</si>
  <si>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</si>
  <si>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</si>
  <si>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</si>
  <si>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</si>
  <si>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</si>
  <si>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</si>
  <si>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</si>
  <si>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</si>
  <si>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</si>
  <si>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</si>
  <si>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</si>
  <si>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</si>
  <si>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</si>
  <si>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</si>
  <si>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</si>
  <si>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</si>
  <si>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</si>
  <si>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</si>
  <si>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</si>
  <si>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</si>
  <si>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</si>
  <si>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</si>
  <si>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</si>
  <si>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</si>
  <si>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</si>
  <si>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</si>
  <si>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</si>
  <si>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</si>
  <si>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</si>
  <si>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</si>
  <si>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</si>
  <si>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</si>
  <si>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</si>
  <si>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</si>
  <si>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</si>
  <si>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</si>
  <si>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</si>
  <si>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</si>
  <si>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</si>
  <si>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</si>
  <si>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</si>
  <si>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</si>
  <si>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</si>
  <si>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</si>
  <si>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</si>
  <si>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</si>
  <si>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</si>
  <si>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</si>
  <si>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</si>
  <si>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</si>
  <si>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</si>
  <si>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</si>
  <si>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</si>
  <si>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</si>
  <si>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</si>
  <si>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</si>
  <si>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</si>
  <si>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</si>
  <si>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</si>
  <si>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</si>
  <si>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</si>
  <si>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</si>
  <si>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</si>
  <si>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</si>
  <si>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</si>
  <si>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</si>
  <si>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</si>
  <si>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</si>
  <si>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</si>
  <si>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</si>
  <si>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</si>
  <si>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</si>
  <si>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</si>
  <si>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</si>
  <si>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</si>
  <si>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</si>
  <si>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</si>
  <si>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</si>
  <si>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</si>
  <si>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</si>
  <si>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</si>
  <si>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</si>
  <si>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</si>
  <si>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</si>
  <si>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</si>
  <si>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</si>
  <si>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</si>
  <si>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</si>
  <si>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</si>
  <si>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</si>
  <si>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</si>
  <si>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</si>
  <si>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</si>
  <si>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</si>
  <si>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</si>
  <si>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</si>
  <si>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</si>
  <si>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</si>
  <si>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</si>
  <si>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</si>
  <si>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</si>
  <si>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</si>
  <si>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</si>
  <si>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</si>
  <si>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</si>
  <si>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</si>
  <si>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</si>
  <si>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</si>
  <si>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</si>
  <si>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</si>
  <si>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</si>
  <si>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</si>
  <si>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</si>
  <si>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</si>
  <si>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</si>
  <si>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</si>
  <si>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</si>
  <si>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</si>
  <si>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</si>
  <si>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</si>
  <si>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</si>
  <si>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</si>
  <si>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</si>
  <si>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</si>
  <si>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</si>
  <si>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</si>
  <si>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</si>
  <si>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</si>
  <si>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</si>
  <si>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</si>
  <si>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</si>
  <si>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</si>
  <si>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</si>
  <si>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</si>
  <si>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</si>
  <si>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</si>
  <si>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</si>
  <si>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</si>
  <si>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</si>
  <si>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</si>
  <si>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</si>
  <si>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</si>
  <si>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</si>
  <si>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</si>
  <si>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</si>
  <si>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</si>
  <si>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</si>
  <si>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</si>
  <si>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</si>
  <si>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</si>
  <si>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</si>
  <si>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</si>
  <si>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</si>
  <si>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</si>
  <si>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</si>
  <si>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</si>
  <si>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</si>
  <si>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</si>
  <si>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</si>
  <si>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</si>
  <si>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</si>
  <si>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</si>
  <si>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</si>
  <si>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</si>
  <si>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</si>
  <si>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</si>
  <si>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</si>
  <si>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</si>
  <si>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</si>
  <si>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</si>
  <si>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</si>
  <si>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</si>
  <si>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</si>
  <si>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</si>
  <si>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</si>
  <si>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</si>
  <si>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</si>
  <si>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</si>
  <si>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</si>
  <si>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</si>
  <si>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</si>
  <si>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</si>
  <si>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</si>
  <si>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</si>
  <si>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</si>
  <si>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</si>
  <si>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</si>
  <si>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</si>
  <si>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</si>
  <si>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</si>
  <si>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</si>
  <si>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</si>
  <si>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</si>
  <si>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</si>
  <si>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</si>
  <si>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</si>
  <si>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</si>
  <si>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</si>
  <si>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</si>
  <si>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</si>
  <si>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</si>
  <si>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</si>
  <si>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</si>
  <si>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</si>
  <si>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</si>
  <si>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</si>
  <si>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</si>
  <si>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</si>
  <si>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</si>
  <si>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</si>
  <si>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</si>
  <si>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</si>
  <si>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</si>
  <si>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</si>
  <si>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</si>
  <si>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</si>
  <si>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</si>
  <si>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</si>
  <si>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</si>
  <si>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</si>
  <si>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</si>
  <si>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</si>
  <si>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</si>
  <si>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</si>
  <si>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</si>
  <si>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</si>
  <si>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</si>
  <si>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</si>
  <si>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</si>
  <si>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</si>
  <si>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</si>
  <si>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</si>
  <si>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</si>
  <si>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</si>
  <si>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</si>
  <si>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</si>
  <si>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</si>
  <si>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</si>
  <si>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</si>
  <si>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</si>
  <si>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</si>
  <si>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</si>
  <si>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</si>
  <si>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</si>
  <si>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</si>
  <si>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</si>
  <si>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</si>
  <si>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</si>
  <si>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</si>
  <si>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</si>
  <si>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</si>
  <si>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</si>
  <si>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</si>
  <si>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</si>
  <si>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</si>
  <si>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</si>
  <si>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</si>
  <si>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</si>
  <si>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</si>
  <si>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</si>
  <si>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</si>
  <si>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</si>
  <si>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</si>
  <si>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</si>
  <si>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</si>
  <si>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</si>
  <si>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</si>
  <si>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</si>
  <si>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</si>
  <si>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</si>
  <si>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</si>
  <si>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</si>
  <si>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</si>
  <si>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</si>
  <si>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</si>
  <si>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</si>
  <si>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</si>
  <si>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</si>
  <si>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</si>
  <si>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</si>
  <si>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</si>
  <si>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</si>
  <si>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</si>
  <si>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</si>
  <si>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</si>
  <si>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</si>
  <si>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</si>
  <si>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</si>
  <si>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</si>
  <si>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</si>
  <si>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</si>
  <si>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</si>
  <si>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</si>
  <si>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</si>
  <si>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</si>
  <si>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</si>
  <si>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</si>
  <si>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</si>
  <si>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</si>
  <si>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</si>
  <si>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</si>
  <si>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</si>
  <si>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</si>
  <si>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</si>
  <si>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</si>
  <si>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</si>
  <si>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</si>
  <si>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</si>
  <si>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</si>
  <si>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</si>
  <si>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</si>
  <si>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</si>
  <si>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</si>
  <si>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</si>
  <si>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</si>
  <si>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</si>
  <si>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</si>
  <si>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</si>
  <si>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</si>
  <si>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</si>
  <si>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</si>
  <si>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</si>
  <si>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</si>
  <si>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</si>
  <si>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</si>
  <si>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</si>
  <si>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</si>
  <si>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</si>
  <si>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</si>
  <si>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</si>
  <si>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</si>
  <si>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</si>
  <si>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</si>
  <si>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</si>
  <si>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</si>
  <si>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</si>
  <si>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</si>
  <si>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65</t>
  </si>
  <si>
    <t>決定サービスコード</t>
    <rPh sb="0" eb="2">
      <t>ケッテイ</t>
    </rPh>
    <phoneticPr fontId="1"/>
  </si>
  <si>
    <t>サービス名</t>
    <rPh sb="4" eb="5">
      <t>メイ</t>
    </rPh>
    <phoneticPr fontId="1"/>
  </si>
  <si>
    <t>決定サービスコード</t>
    <rPh sb="0" eb="2">
      <t>ケッテイ</t>
    </rPh>
    <phoneticPr fontId="1"/>
  </si>
  <si>
    <t>算定時間（分数）と請求サービスコード下2桁の対応表</t>
    <rPh sb="0" eb="2">
      <t>サンテイ</t>
    </rPh>
    <rPh sb="2" eb="4">
      <t>ジカン</t>
    </rPh>
    <rPh sb="5" eb="7">
      <t>フンスウ</t>
    </rPh>
    <rPh sb="9" eb="11">
      <t>セイキュウ</t>
    </rPh>
    <rPh sb="18" eb="19">
      <t>シモ</t>
    </rPh>
    <rPh sb="20" eb="21">
      <t>ケタ</t>
    </rPh>
    <rPh sb="22" eb="24">
      <t>タイオウ</t>
    </rPh>
    <rPh sb="24" eb="25">
      <t>ヒョウ</t>
    </rPh>
    <phoneticPr fontId="1"/>
  </si>
  <si>
    <t>算定時間（分数）</t>
    <rPh sb="0" eb="2">
      <t>サンテイ</t>
    </rPh>
    <rPh sb="2" eb="4">
      <t>ジカン</t>
    </rPh>
    <rPh sb="5" eb="7">
      <t>フンスウ</t>
    </rPh>
    <phoneticPr fontId="1"/>
  </si>
  <si>
    <t>請求サービスコード下2桁</t>
    <rPh sb="0" eb="2">
      <t>セイキュウ</t>
    </rPh>
    <phoneticPr fontId="1"/>
  </si>
  <si>
    <t>01</t>
    <phoneticPr fontId="1"/>
  </si>
  <si>
    <t>02</t>
    <phoneticPr fontId="1"/>
  </si>
  <si>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</si>
  <si>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</si>
  <si>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</si>
  <si>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</si>
  <si>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</si>
  <si>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</si>
  <si>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</si>
  <si>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</si>
  <si>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</si>
  <si>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</si>
  <si>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</si>
  <si>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</si>
  <si>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</si>
  <si>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</si>
  <si>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</si>
  <si>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</si>
  <si>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</si>
  <si>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</si>
  <si>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</si>
  <si>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</si>
  <si>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</si>
  <si>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</si>
  <si>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</si>
  <si>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</si>
  <si>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</si>
  <si>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</si>
  <si>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</si>
  <si>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</si>
  <si>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</si>
  <si>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</si>
  <si>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</si>
  <si>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</si>
  <si>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</si>
  <si>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</si>
  <si>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</si>
  <si>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</si>
  <si>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</si>
  <si>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</si>
  <si>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</si>
  <si>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</si>
  <si>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</si>
  <si>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</si>
  <si>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</si>
  <si>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</si>
  <si>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</si>
  <si>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</si>
  <si>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決定
サービスコード</t>
    <rPh sb="0" eb="2">
      <t>ケッテイ</t>
    </rPh>
    <phoneticPr fontId="1"/>
  </si>
  <si>
    <t>支給決定情報</t>
    <rPh sb="0" eb="2">
      <t>シキュウ</t>
    </rPh>
    <rPh sb="2" eb="4">
      <t>ケッテイ</t>
    </rPh>
    <rPh sb="4" eb="6">
      <t>ジョウホウ</t>
    </rPh>
    <phoneticPr fontId="1"/>
  </si>
  <si>
    <t>契約支給量</t>
    <rPh sb="0" eb="2">
      <t>ケイヤク</t>
    </rPh>
    <rPh sb="2" eb="4">
      <t>シキュウ</t>
    </rPh>
    <rPh sb="4" eb="5">
      <t>リョウ</t>
    </rPh>
    <phoneticPr fontId="1"/>
  </si>
  <si>
    <t>契約日</t>
    <rPh sb="0" eb="2">
      <t>ケイヤク</t>
    </rPh>
    <rPh sb="2" eb="3">
      <t>ヒ</t>
    </rPh>
    <phoneticPr fontId="1"/>
  </si>
  <si>
    <t>欄番号</t>
    <rPh sb="0" eb="1">
      <t>ラン</t>
    </rPh>
    <rPh sb="1" eb="3">
      <t>バンゴウ</t>
    </rPh>
    <phoneticPr fontId="1"/>
  </si>
  <si>
    <t>契約内容報告</t>
    <rPh sb="0" eb="2">
      <t>ケイヤク</t>
    </rPh>
    <rPh sb="2" eb="4">
      <t>ナイヨウ</t>
    </rPh>
    <rPh sb="4" eb="6">
      <t>ホウコク</t>
    </rPh>
    <phoneticPr fontId="1"/>
  </si>
  <si>
    <t>提供終了日</t>
    <rPh sb="0" eb="2">
      <t>テイキョウ</t>
    </rPh>
    <rPh sb="2" eb="4">
      <t>シュウリョウ</t>
    </rPh>
    <rPh sb="4" eb="5">
      <t>ビ</t>
    </rPh>
    <phoneticPr fontId="1"/>
  </si>
  <si>
    <t>終了月中
既提供量</t>
    <rPh sb="0" eb="2">
      <t>シュウリョウ</t>
    </rPh>
    <rPh sb="2" eb="3">
      <t>ツキ</t>
    </rPh>
    <rPh sb="3" eb="4">
      <t>チュウ</t>
    </rPh>
    <rPh sb="5" eb="6">
      <t>スデ</t>
    </rPh>
    <rPh sb="6" eb="8">
      <t>テイキョウ</t>
    </rPh>
    <rPh sb="8" eb="9">
      <t>リョウ</t>
    </rPh>
    <phoneticPr fontId="1"/>
  </si>
  <si>
    <t>終了理由</t>
    <rPh sb="0" eb="2">
      <t>シュウリョウ</t>
    </rPh>
    <rPh sb="2" eb="4">
      <t>リユウ</t>
    </rPh>
    <phoneticPr fontId="1"/>
  </si>
  <si>
    <t>契約理由</t>
    <rPh sb="0" eb="2">
      <t>ケイヤク</t>
    </rPh>
    <rPh sb="2" eb="4">
      <t>リユウ</t>
    </rPh>
    <phoneticPr fontId="1"/>
  </si>
  <si>
    <t>有</t>
    <rPh sb="0" eb="1">
      <t>アリ</t>
    </rPh>
    <phoneticPr fontId="1"/>
  </si>
  <si>
    <t>無</t>
    <rPh sb="0" eb="1">
      <t>ナ</t>
    </rPh>
    <phoneticPr fontId="1"/>
  </si>
  <si>
    <t>新規契約</t>
    <rPh sb="0" eb="2">
      <t>シンキ</t>
    </rPh>
    <rPh sb="2" eb="4">
      <t>ケイヤク</t>
    </rPh>
    <phoneticPr fontId="1"/>
  </si>
  <si>
    <t>契約の変更</t>
    <rPh sb="0" eb="2">
      <t>ケイヤク</t>
    </rPh>
    <rPh sb="3" eb="5">
      <t>ヘンコウ</t>
    </rPh>
    <phoneticPr fontId="1"/>
  </si>
  <si>
    <t>契約終了理由</t>
    <rPh sb="0" eb="2">
      <t>ケイヤク</t>
    </rPh>
    <rPh sb="2" eb="4">
      <t>シュウリョウ</t>
    </rPh>
    <rPh sb="4" eb="6">
      <t>リユウ</t>
    </rPh>
    <phoneticPr fontId="1"/>
  </si>
  <si>
    <t>契約の終了</t>
    <rPh sb="0" eb="2">
      <t>ケイヤク</t>
    </rPh>
    <rPh sb="3" eb="5">
      <t>シュウリョウ</t>
    </rPh>
    <phoneticPr fontId="1"/>
  </si>
  <si>
    <t>報告日</t>
    <rPh sb="0" eb="2">
      <t>ホウコク</t>
    </rPh>
    <rPh sb="2" eb="3">
      <t>ヒ</t>
    </rPh>
    <phoneticPr fontId="1"/>
  </si>
  <si>
    <t>代理受領通知</t>
    <rPh sb="0" eb="4">
      <t>ダイリジュリョウ</t>
    </rPh>
    <rPh sb="4" eb="6">
      <t>ツウチ</t>
    </rPh>
    <phoneticPr fontId="1"/>
  </si>
  <si>
    <t>事業者</t>
    <rPh sb="0" eb="3">
      <t>ジギョウシャ</t>
    </rPh>
    <phoneticPr fontId="1"/>
  </si>
  <si>
    <t>代表者</t>
    <rPh sb="0" eb="3">
      <t>ダイヒョウシャ</t>
    </rPh>
    <phoneticPr fontId="1"/>
  </si>
  <si>
    <t>電話</t>
    <rPh sb="0" eb="2">
      <t>デンワ</t>
    </rPh>
    <phoneticPr fontId="1"/>
  </si>
  <si>
    <t>お知らせします。</t>
    <phoneticPr fontId="1"/>
  </si>
  <si>
    <t>　下記のとおり、契約書に基づき名古屋市より就労支援給付費を代理受領しましたので、</t>
    <rPh sb="1" eb="3">
      <t>カキ</t>
    </rPh>
    <rPh sb="8" eb="11">
      <t>ケイヤクショ</t>
    </rPh>
    <rPh sb="12" eb="13">
      <t>モト</t>
    </rPh>
    <rPh sb="15" eb="19">
      <t>ナゴヤシ</t>
    </rPh>
    <rPh sb="21" eb="23">
      <t>シュウロウ</t>
    </rPh>
    <rPh sb="23" eb="25">
      <t>シエン</t>
    </rPh>
    <rPh sb="25" eb="27">
      <t>キュウフ</t>
    </rPh>
    <rPh sb="27" eb="28">
      <t>ヒ</t>
    </rPh>
    <rPh sb="29" eb="31">
      <t>ダイリ</t>
    </rPh>
    <rPh sb="31" eb="33">
      <t>ジュリョウ</t>
    </rPh>
    <phoneticPr fontId="1"/>
  </si>
  <si>
    <t>内
訳</t>
    <rPh sb="0" eb="1">
      <t>ウチ</t>
    </rPh>
    <rPh sb="6" eb="7">
      <t>ヤク</t>
    </rPh>
    <phoneticPr fontId="1"/>
  </si>
  <si>
    <t>当　　月　　費　　用　　算　　定　　額</t>
    <rPh sb="0" eb="1">
      <t>トウ</t>
    </rPh>
    <rPh sb="3" eb="4">
      <t>ツキ</t>
    </rPh>
    <rPh sb="6" eb="7">
      <t>ヒ</t>
    </rPh>
    <rPh sb="9" eb="10">
      <t>ヨウ</t>
    </rPh>
    <rPh sb="12" eb="13">
      <t>サン</t>
    </rPh>
    <rPh sb="15" eb="16">
      <t>サダム</t>
    </rPh>
    <rPh sb="18" eb="19">
      <t>ガク</t>
    </rPh>
    <phoneticPr fontId="1"/>
  </si>
  <si>
    <t>就労支援給付費</t>
    <rPh sb="0" eb="2">
      <t>シュウロウ</t>
    </rPh>
    <rPh sb="2" eb="4">
      <t>シエン</t>
    </rPh>
    <rPh sb="4" eb="6">
      <t>キュウフ</t>
    </rPh>
    <rPh sb="6" eb="7">
      <t>ヒ</t>
    </rPh>
    <phoneticPr fontId="1"/>
  </si>
  <si>
    <t>算定額</t>
    <rPh sb="0" eb="2">
      <t>サンテイ</t>
    </rPh>
    <rPh sb="2" eb="3">
      <t>ガク</t>
    </rPh>
    <phoneticPr fontId="1"/>
  </si>
  <si>
    <t>通
常
要
す
る
費
用
の
額</t>
    <rPh sb="0" eb="1">
      <t>トオル</t>
    </rPh>
    <rPh sb="3" eb="4">
      <t>ジョウ</t>
    </rPh>
    <rPh sb="6" eb="7">
      <t>ヨウ</t>
    </rPh>
    <rPh sb="15" eb="16">
      <t>ヒ</t>
    </rPh>
    <rPh sb="18" eb="19">
      <t>ヨウ</t>
    </rPh>
    <rPh sb="24" eb="25">
      <t>ガク</t>
    </rPh>
    <phoneticPr fontId="1"/>
  </si>
  <si>
    <t>利用者負担額</t>
    <rPh sb="0" eb="3">
      <t>リヨウシャ</t>
    </rPh>
    <rPh sb="3" eb="5">
      <t>フタン</t>
    </rPh>
    <rPh sb="5" eb="6">
      <t>ガク</t>
    </rPh>
    <phoneticPr fontId="1"/>
  </si>
  <si>
    <t>利
用
者
負
担
額</t>
    <rPh sb="0" eb="1">
      <t>トシ</t>
    </rPh>
    <rPh sb="2" eb="3">
      <t>ヨウ</t>
    </rPh>
    <rPh sb="4" eb="5">
      <t>シャ</t>
    </rPh>
    <rPh sb="6" eb="7">
      <t>フ</t>
    </rPh>
    <rPh sb="8" eb="9">
      <t>タン</t>
    </rPh>
    <rPh sb="10" eb="11">
      <t>ガク</t>
    </rPh>
    <phoneticPr fontId="1"/>
  </si>
  <si>
    <t>（①－②）</t>
    <phoneticPr fontId="1"/>
  </si>
  <si>
    <t>領　　収　　書</t>
  </si>
  <si>
    <t>納入者</t>
    <rPh sb="0" eb="2">
      <t>ノウニュウ</t>
    </rPh>
    <rPh sb="2" eb="3">
      <t>シャ</t>
    </rPh>
    <phoneticPr fontId="1"/>
  </si>
  <si>
    <t>事業者番号</t>
    <rPh sb="0" eb="3">
      <t>ジギョウシャ</t>
    </rPh>
    <rPh sb="3" eb="5">
      <t>バンゴウ</t>
    </rPh>
    <phoneticPr fontId="1"/>
  </si>
  <si>
    <t>印</t>
    <rPh sb="0" eb="1">
      <t>イン</t>
    </rPh>
    <phoneticPr fontId="1"/>
  </si>
  <si>
    <t>令和　　年　　月　　日　納</t>
    <rPh sb="0" eb="2">
      <t>レイワ</t>
    </rPh>
    <rPh sb="4" eb="5">
      <t>ネン</t>
    </rPh>
    <rPh sb="7" eb="8">
      <t>ガツ</t>
    </rPh>
    <rPh sb="10" eb="11">
      <t>ニチ</t>
    </rPh>
    <rPh sb="12" eb="13">
      <t>オサ</t>
    </rPh>
    <phoneticPr fontId="1"/>
  </si>
  <si>
    <t>提供を終了する
事業者記入欄
の番号</t>
    <rPh sb="0" eb="2">
      <t>テイキョウ</t>
    </rPh>
    <rPh sb="3" eb="5">
      <t>シュウリョウ</t>
    </rPh>
    <rPh sb="8" eb="11">
      <t>ジギョウシャ</t>
    </rPh>
    <rPh sb="11" eb="13">
      <t>キニュウ</t>
    </rPh>
    <rPh sb="13" eb="14">
      <t>ラン</t>
    </rPh>
    <rPh sb="16" eb="18">
      <t>バンゴウ</t>
    </rPh>
    <phoneticPr fontId="1"/>
  </si>
  <si>
    <t>提供終了日</t>
    <phoneticPr fontId="1"/>
  </si>
  <si>
    <t>既契約の契約支給量での
サービス提供を終了する理由</t>
    <rPh sb="0" eb="1">
      <t>スデ</t>
    </rPh>
    <rPh sb="1" eb="3">
      <t>ケイヤク</t>
    </rPh>
    <rPh sb="4" eb="6">
      <t>ケイヤク</t>
    </rPh>
    <rPh sb="6" eb="8">
      <t>シキュウ</t>
    </rPh>
    <rPh sb="8" eb="9">
      <t>リョウ</t>
    </rPh>
    <rPh sb="16" eb="18">
      <t>テイキョウ</t>
    </rPh>
    <rPh sb="19" eb="21">
      <t>シュウリョウ</t>
    </rPh>
    <rPh sb="23" eb="25">
      <t>リユウ</t>
    </rPh>
    <phoneticPr fontId="1"/>
  </si>
  <si>
    <t>利用者負担金額</t>
    <rPh sb="0" eb="3">
      <t>リヨウシャ</t>
    </rPh>
    <rPh sb="3" eb="5">
      <t>フタン</t>
    </rPh>
    <rPh sb="5" eb="7">
      <t>キンガク</t>
    </rPh>
    <phoneticPr fontId="1"/>
  </si>
  <si>
    <t>実費負担金額</t>
    <rPh sb="0" eb="2">
      <t>ジッピ</t>
    </rPh>
    <rPh sb="2" eb="4">
      <t>フタン</t>
    </rPh>
    <rPh sb="4" eb="6">
      <t>キンガク</t>
    </rPh>
    <phoneticPr fontId="1"/>
  </si>
  <si>
    <t>③</t>
    <phoneticPr fontId="1"/>
  </si>
  <si>
    <t>Ａ</t>
    <phoneticPr fontId="1"/>
  </si>
  <si>
    <t>合計Ａ＋Ｂ</t>
    <rPh sb="0" eb="2">
      <t>ゴウケイ</t>
    </rPh>
    <phoneticPr fontId="1"/>
  </si>
  <si>
    <t>小計　Ｂ＝①＋②＋③</t>
    <rPh sb="0" eb="2">
      <t>ショウケイ</t>
    </rPh>
    <phoneticPr fontId="1"/>
  </si>
  <si>
    <t>領　　収　　書(控）</t>
    <rPh sb="8" eb="9">
      <t>ヒカエ</t>
    </rPh>
    <phoneticPr fontId="1"/>
  </si>
  <si>
    <t>様式第13号</t>
    <rPh sb="0" eb="2">
      <t>ヨウシキ</t>
    </rPh>
    <rPh sb="2" eb="3">
      <t>ダイ</t>
    </rPh>
    <rPh sb="5" eb="6">
      <t>ゴウ</t>
    </rPh>
    <phoneticPr fontId="1"/>
  </si>
  <si>
    <t>契約日
（又は契約支給量を
変更した日）</t>
    <rPh sb="0" eb="3">
      <t>ケイヤクビ</t>
    </rPh>
    <rPh sb="5" eb="6">
      <t>マタ</t>
    </rPh>
    <rPh sb="7" eb="9">
      <t>ケイヤク</t>
    </rPh>
    <rPh sb="9" eb="11">
      <t>シキュウ</t>
    </rPh>
    <rPh sb="11" eb="12">
      <t>リョウ</t>
    </rPh>
    <rPh sb="14" eb="16">
      <t>ヘンコウ</t>
    </rPh>
    <rPh sb="18" eb="19">
      <t>ヒ</t>
    </rPh>
    <phoneticPr fontId="1"/>
  </si>
  <si>
    <t>提供終了月中の
終了日までの
既提供量</t>
    <rPh sb="0" eb="2">
      <t>テイキョウ</t>
    </rPh>
    <rPh sb="2" eb="4">
      <t>シュウリョウ</t>
    </rPh>
    <rPh sb="4" eb="5">
      <t>ゲツ</t>
    </rPh>
    <rPh sb="5" eb="6">
      <t>チュウ</t>
    </rPh>
    <rPh sb="8" eb="11">
      <t>シュウリョウビ</t>
    </rPh>
    <rPh sb="15" eb="16">
      <t>スデ</t>
    </rPh>
    <rPh sb="16" eb="18">
      <t>テイキョウ</t>
    </rPh>
    <rPh sb="18" eb="19">
      <t>リョウ</t>
    </rPh>
    <phoneticPr fontId="1"/>
  </si>
  <si>
    <t>開始シート:終了シート</t>
    <rPh sb="0" eb="2">
      <t>カイシ</t>
    </rPh>
    <rPh sb="6" eb="8">
      <t>シュウリョウ</t>
    </rPh>
    <phoneticPr fontId="1"/>
  </si>
  <si>
    <t>請求年月日</t>
    <rPh sb="0" eb="2">
      <t>セイキュウ</t>
    </rPh>
    <rPh sb="2" eb="4">
      <t>ネンゲツ</t>
    </rPh>
    <rPh sb="4" eb="5">
      <t>ヒ</t>
    </rPh>
    <phoneticPr fontId="1"/>
  </si>
  <si>
    <t>サービス提供年月</t>
    <rPh sb="4" eb="6">
      <t>テイキョウ</t>
    </rPh>
    <rPh sb="6" eb="8">
      <t>ネンゲツ</t>
    </rPh>
    <phoneticPr fontId="1"/>
  </si>
  <si>
    <t>事業所名</t>
    <rPh sb="0" eb="3">
      <t>ジギョウショ</t>
    </rPh>
    <rPh sb="3" eb="4">
      <t>メイ</t>
    </rPh>
    <phoneticPr fontId="1"/>
  </si>
  <si>
    <t>今回請求する請求年月日、サービス提供年月を以下に入力してください。</t>
    <rPh sb="0" eb="2">
      <t>コンカイ</t>
    </rPh>
    <rPh sb="2" eb="4">
      <t>セイキュウ</t>
    </rPh>
    <rPh sb="6" eb="8">
      <t>セイキュウ</t>
    </rPh>
    <rPh sb="8" eb="11">
      <t>ネンガッピ</t>
    </rPh>
    <rPh sb="16" eb="18">
      <t>テイキョウ</t>
    </rPh>
    <rPh sb="18" eb="20">
      <t>ネンゲツ</t>
    </rPh>
    <rPh sb="21" eb="23">
      <t>イカ</t>
    </rPh>
    <rPh sb="24" eb="26">
      <t>ニュウリョク</t>
    </rPh>
    <phoneticPr fontId="1"/>
  </si>
  <si>
    <t>今回請求する事業所の基本情報を入力してください。</t>
    <rPh sb="6" eb="9">
      <t>ジギョウショ</t>
    </rPh>
    <rPh sb="10" eb="12">
      <t>キホン</t>
    </rPh>
    <rPh sb="12" eb="14">
      <t>ジョウホウ</t>
    </rPh>
    <rPh sb="15" eb="17">
      <t>ニュウリョク</t>
    </rPh>
    <phoneticPr fontId="1"/>
  </si>
  <si>
    <t>上限管理
負担額</t>
    <rPh sb="0" eb="2">
      <t>ジョウゲン</t>
    </rPh>
    <rPh sb="2" eb="4">
      <t>カンリ</t>
    </rPh>
    <rPh sb="5" eb="7">
      <t>フタン</t>
    </rPh>
    <rPh sb="7" eb="8">
      <t>ガク</t>
    </rPh>
    <phoneticPr fontId="1"/>
  </si>
  <si>
    <t>１人目</t>
    <rPh sb="1" eb="3">
      <t>ニンメ</t>
    </rPh>
    <phoneticPr fontId="1"/>
  </si>
  <si>
    <t>２人目</t>
    <rPh sb="1" eb="3">
      <t>ニンメ</t>
    </rPh>
    <phoneticPr fontId="1"/>
  </si>
  <si>
    <t>利用者負担額累計</t>
    <rPh sb="0" eb="3">
      <t>リヨウシャ</t>
    </rPh>
    <rPh sb="3" eb="5">
      <t>フタン</t>
    </rPh>
    <rPh sb="5" eb="6">
      <t>ガク</t>
    </rPh>
    <rPh sb="6" eb="8">
      <t>ルイケイ</t>
    </rPh>
    <phoneticPr fontId="1"/>
  </si>
  <si>
    <t>利用者負担額上限考慮</t>
    <rPh sb="0" eb="2">
      <t>リヨウ</t>
    </rPh>
    <rPh sb="2" eb="3">
      <t>シャ</t>
    </rPh>
    <rPh sb="3" eb="5">
      <t>フタン</t>
    </rPh>
    <rPh sb="5" eb="6">
      <t>ガク</t>
    </rPh>
    <rPh sb="6" eb="8">
      <t>ジョウゲン</t>
    </rPh>
    <rPh sb="8" eb="10">
      <t>コウリョ</t>
    </rPh>
    <phoneticPr fontId="1"/>
  </si>
  <si>
    <t>外出加算算定日</t>
    <rPh sb="0" eb="2">
      <t>ガイシュツ</t>
    </rPh>
    <rPh sb="2" eb="4">
      <t>カサン</t>
    </rPh>
    <rPh sb="4" eb="6">
      <t>サンテイ</t>
    </rPh>
    <rPh sb="6" eb="7">
      <t>ヒ</t>
    </rPh>
    <phoneticPr fontId="1"/>
  </si>
  <si>
    <t>外出加算　複数回/日の場合Errと表示</t>
    <rPh sb="0" eb="2">
      <t>ガイシュツ</t>
    </rPh>
    <rPh sb="2" eb="4">
      <t>カサン</t>
    </rPh>
    <rPh sb="5" eb="8">
      <t>フクスウカイ</t>
    </rPh>
    <rPh sb="9" eb="10">
      <t>ヒ</t>
    </rPh>
    <rPh sb="11" eb="13">
      <t>バアイ</t>
    </rPh>
    <rPh sb="17" eb="19">
      <t>ヒョウジ</t>
    </rPh>
    <phoneticPr fontId="1"/>
  </si>
  <si>
    <t>決定サービス</t>
    <rPh sb="0" eb="2">
      <t>ケッテイ</t>
    </rPh>
    <phoneticPr fontId="1"/>
  </si>
  <si>
    <t>ファイル名</t>
    <rPh sb="4" eb="5">
      <t>メイ</t>
    </rPh>
    <phoneticPr fontId="1"/>
  </si>
  <si>
    <t>支給決定障害者氏名</t>
    <rPh sb="0" eb="2">
      <t>シキュウ</t>
    </rPh>
    <rPh sb="2" eb="4">
      <t>ケッテイ</t>
    </rPh>
    <rPh sb="4" eb="7">
      <t>ショウガイシャ</t>
    </rPh>
    <rPh sb="7" eb="9">
      <t>シメイ</t>
    </rPh>
    <phoneticPr fontId="1"/>
  </si>
  <si>
    <t>請求サービスコードのグループ化用数式</t>
    <phoneticPr fontId="1"/>
  </si>
  <si>
    <t>上限管理
後の負担額</t>
    <rPh sb="0" eb="2">
      <t>ジョウゲン</t>
    </rPh>
    <rPh sb="2" eb="4">
      <t>カンリ</t>
    </rPh>
    <rPh sb="5" eb="6">
      <t>アト</t>
    </rPh>
    <rPh sb="7" eb="9">
      <t>フタン</t>
    </rPh>
    <rPh sb="9" eb="10">
      <t>ガク</t>
    </rPh>
    <phoneticPr fontId="1"/>
  </si>
  <si>
    <t>契約締結または契約変更による契約支給量情報</t>
    <rPh sb="0" eb="4">
      <t>ケイヤクテイケツ</t>
    </rPh>
    <rPh sb="7" eb="11">
      <t>ケイヤクヘンコウ</t>
    </rPh>
    <rPh sb="14" eb="21">
      <t>ケイヤクシキュウリョウジョウホウ</t>
    </rPh>
    <phoneticPr fontId="1"/>
  </si>
  <si>
    <t>既契約支給量によるサービス終了情報</t>
    <rPh sb="0" eb="1">
      <t>スデ</t>
    </rPh>
    <rPh sb="1" eb="3">
      <t>ケイヤク</t>
    </rPh>
    <rPh sb="3" eb="6">
      <t>シキュウリョウ</t>
    </rPh>
    <rPh sb="13" eb="17">
      <t>シュウリョウジョウホウ</t>
    </rPh>
    <phoneticPr fontId="1"/>
  </si>
  <si>
    <t>重度障害者等就労支援サービス　請求用エクセルシート</t>
    <rPh sb="0" eb="2">
      <t>ジュウド</t>
    </rPh>
    <rPh sb="2" eb="5">
      <t>ショウガイシャ</t>
    </rPh>
    <rPh sb="5" eb="6">
      <t>トウ</t>
    </rPh>
    <rPh sb="6" eb="8">
      <t>シュウロウ</t>
    </rPh>
    <rPh sb="8" eb="10">
      <t>シエン</t>
    </rPh>
    <rPh sb="15" eb="18">
      <t>セイキュウヨウ</t>
    </rPh>
    <phoneticPr fontId="1"/>
  </si>
  <si>
    <t>法人郵便番号</t>
    <rPh sb="0" eb="2">
      <t>ホウジン</t>
    </rPh>
    <rPh sb="2" eb="6">
      <t>ユウビンバンゴウ</t>
    </rPh>
    <phoneticPr fontId="1"/>
  </si>
  <si>
    <t>法人住所</t>
    <rPh sb="0" eb="2">
      <t>ホウジン</t>
    </rPh>
    <rPh sb="2" eb="4">
      <t>ジュウショ</t>
    </rPh>
    <phoneticPr fontId="1"/>
  </si>
  <si>
    <t>法人名</t>
    <rPh sb="0" eb="2">
      <t>ホウジン</t>
    </rPh>
    <rPh sb="2" eb="3">
      <t>メイ</t>
    </rPh>
    <phoneticPr fontId="1"/>
  </si>
  <si>
    <t>法人代表者　職・名</t>
    <rPh sb="0" eb="2">
      <t>ホウジン</t>
    </rPh>
    <rPh sb="2" eb="5">
      <t>ダイヒョウシャ</t>
    </rPh>
    <rPh sb="6" eb="7">
      <t>ショク</t>
    </rPh>
    <rPh sb="8" eb="9">
      <t>メイ</t>
    </rPh>
    <phoneticPr fontId="1"/>
  </si>
  <si>
    <t>9911</t>
    <phoneticPr fontId="1"/>
  </si>
  <si>
    <t>外出加算　二人</t>
    <rPh sb="0" eb="2">
      <t>ガイシュツ</t>
    </rPh>
    <rPh sb="2" eb="4">
      <t>カサン</t>
    </rPh>
    <rPh sb="5" eb="7">
      <t>フタリ</t>
    </rPh>
    <phoneticPr fontId="1"/>
  </si>
  <si>
    <t>Ver.1.4</t>
    <phoneticPr fontId="1"/>
  </si>
  <si>
    <t>外出加算算定日の派遣人数</t>
    <rPh sb="0" eb="2">
      <t>ガイシュツ</t>
    </rPh>
    <rPh sb="2" eb="4">
      <t>カサン</t>
    </rPh>
    <rPh sb="4" eb="6">
      <t>サンテイ</t>
    </rPh>
    <rPh sb="6" eb="7">
      <t>ヒ</t>
    </rPh>
    <rPh sb="8" eb="12">
      <t>ハケンニンズウ</t>
    </rPh>
    <phoneticPr fontId="1"/>
  </si>
  <si>
    <t>外出加算　加算人数＞派遣人数の場合Errと表示</t>
    <rPh sb="0" eb="2">
      <t>ガイシュツ</t>
    </rPh>
    <rPh sb="2" eb="4">
      <t>カサン</t>
    </rPh>
    <rPh sb="5" eb="7">
      <t>カサン</t>
    </rPh>
    <rPh sb="7" eb="9">
      <t>ニンズウ</t>
    </rPh>
    <rPh sb="10" eb="14">
      <t>ハケンニンズウ</t>
    </rPh>
    <rPh sb="15" eb="17">
      <t>バアイ</t>
    </rPh>
    <rPh sb="21" eb="23">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</si>
</sst>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176" formatCode="[m]"/>
    <numFmt numFmtId="177" formatCode="0.0_ "/>
    <numFmt numFmtId="178" formatCode="#,##0&quot;円&quot;"/>
    <numFmt numFmtId="179" formatCode="#0.0&quot;時&quot;&quot;間&quot;"/>
    <numFmt numFmtId="180" formatCode="[hh]:mm"/>
    <numFmt numFmtId="181" formatCode="#,##0_ "/>
    <numFmt numFmtId="182" formatCode="[$-411]ggge&quot;年&quot;m&quot;月&quot;"/>
    <numFmt numFmtId="183" formatCode="&quot;¥&quot;#,##0_);[Red]\(&quot;¥&quot;#,##0\)"/>
    <numFmt numFmtId="184" formatCode="0000000000"/>
    <numFmt numFmtId="185" formatCode="000\-0000"/>
    <numFmt numFmtId="186" formatCode="000"/>
    <numFmt numFmtId="187" formatCode="0000"/>
    <numFmt numFmtId="188" formatCode="h:mm;@"/>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4"/>
      <color theme="1"/>
      <name val="ＭＳ 明朝"/>
      <family val="1"/>
      <charset val="128"/>
    </font>
    <font>
      <sz val="11"/>
      <color theme="0"/>
      <name val="ＭＳ 明朝"/>
      <family val="1"/>
      <charset val="128"/>
    </font>
    <font>
      <sz val="9"/>
      <color theme="1"/>
      <name val="ＭＳ Ｐゴシック"/>
      <family val="2"/>
      <charset val="128"/>
      <scheme val="minor"/>
    </font>
    <font>
      <sz val="9"/>
      <color theme="1"/>
      <name val="ＭＳ Ｐゴシック"/>
      <family val="3"/>
      <charset val="128"/>
      <scheme val="minor"/>
    </font>
    <font>
      <sz val="12"/>
      <name val="ＭＳ ゴシック"/>
      <family val="3"/>
      <charset val="128"/>
    </font>
    <font>
      <sz val="6"/>
      <name val="ＭＳ Ｐゴシック"/>
      <family val="3"/>
      <charset val="128"/>
    </font>
    <font>
      <b/>
      <sz val="9"/>
      <color indexed="81"/>
      <name val="ＭＳ Ｐゴシック"/>
      <family val="3"/>
      <charset val="128"/>
    </font>
    <font>
      <sz val="11"/>
      <name val="ＭＳ 明朝"/>
      <family val="1"/>
      <charset val="128"/>
    </font>
    <font>
      <sz val="9"/>
      <color theme="0"/>
      <name val="ＭＳ 明朝"/>
      <family val="1"/>
      <charset val="128"/>
    </font>
    <font>
      <u/>
      <sz val="11"/>
      <color theme="10"/>
      <name val="ＭＳ Ｐゴシック"/>
      <family val="2"/>
      <charset val="128"/>
      <scheme val="minor"/>
    </font>
    <font>
      <u/>
      <sz val="11"/>
      <color rgb="FF0000FF"/>
      <name val="ＭＳ 明朝"/>
      <family val="1"/>
      <charset val="128"/>
    </font>
    <font>
      <u/>
      <sz val="9"/>
      <color theme="10"/>
      <name val="ＭＳ Ｐゴシック"/>
      <family val="2"/>
      <charset val="128"/>
      <scheme val="minor"/>
    </font>
    <font>
      <sz val="9"/>
      <name val="ＭＳ 明朝"/>
      <family val="1"/>
      <charset val="128"/>
    </font>
    <font>
      <sz val="12"/>
      <name val="ＭＳ 明朝"/>
      <family val="1"/>
      <charset val="128"/>
    </font>
    <font>
      <sz val="9"/>
      <color theme="0" tint="-0.14999847407452621"/>
      <name val="ＭＳ 明朝"/>
      <family val="1"/>
      <charset val="128"/>
    </font>
    <font>
      <sz val="16"/>
      <color theme="1"/>
      <name val="ＭＳ 明朝"/>
      <family val="1"/>
      <charset val="128"/>
    </font>
    <font>
      <b/>
      <sz val="20"/>
      <color theme="1"/>
      <name val="ＭＳ ゴシック"/>
      <family val="3"/>
      <charset val="128"/>
    </font>
    <font>
      <u/>
      <sz val="14"/>
      <color theme="1"/>
      <name val="ＭＳ 明朝"/>
      <family val="1"/>
      <charset val="128"/>
    </font>
    <font>
      <sz val="14"/>
      <color theme="1"/>
      <name val="ＭＳ ゴシック"/>
      <family val="3"/>
      <charset val="128"/>
    </font>
    <font>
      <sz val="11"/>
      <color theme="0" tint="-0.34998626667073579"/>
      <name val="ＭＳ 明朝"/>
      <family val="1"/>
      <charset val="128"/>
    </font>
    <font>
      <sz val="14"/>
      <color theme="1"/>
      <name val="ＭＳ Ｐゴシック"/>
      <family val="2"/>
      <charset val="128"/>
      <scheme val="minor"/>
    </font>
    <font>
      <sz val="14"/>
      <color theme="1"/>
      <name val="ＭＳ Ｐゴシック"/>
      <family val="3"/>
      <charset val="128"/>
      <scheme val="minor"/>
    </font>
    <font>
      <b/>
      <sz val="36"/>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FC000"/>
        <bgColor indexed="64"/>
      </patternFill>
    </fill>
    <fill>
      <patternFill patternType="solid">
        <fgColor theme="0"/>
        <bgColor indexed="64"/>
      </patternFill>
    </fill>
  </fills>
  <borders count="24">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auto="1"/>
      </bottom>
      <diagonal/>
    </border>
    <border>
      <left/>
      <right/>
      <top style="dashed">
        <color auto="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471">
    <xf numFmtId="0" fontId="0" fillId="0" borderId="0" xfId="0">
      <alignment vertical="center"/>
    </xf>
    <xf numFmtId="0" fontId="2" fillId="0" borderId="0" xfId="0" applyFont="1" applyProtection="1">
      <alignment vertical="center"/>
    </xf>
    <xf numFmtId="0" fontId="2" fillId="0" borderId="3" xfId="0" applyFont="1" applyBorder="1" applyProtection="1">
      <alignment vertical="center"/>
    </xf>
    <xf numFmtId="0" fontId="2" fillId="0" borderId="1"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7" fillId="0" borderId="0" xfId="0" applyFont="1" applyBorder="1" applyProtection="1">
      <alignment vertical="center"/>
      <protection hidden="1"/>
    </xf>
    <xf numFmtId="0" fontId="0" fillId="0" borderId="0" xfId="0" applyBorder="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0" fillId="0" borderId="0" xfId="0" applyFill="1" applyBorder="1">
      <alignment vertical="center"/>
    </xf>
    <xf numFmtId="0" fontId="8" fillId="0" borderId="0" xfId="0" applyFont="1" applyProtection="1">
      <alignment vertical="center"/>
    </xf>
    <xf numFmtId="0" fontId="9" fillId="3" borderId="2" xfId="0" applyFont="1" applyFill="1" applyBorder="1" applyAlignment="1" applyProtection="1">
      <alignment horizontal="center" vertical="center" wrapText="1"/>
    </xf>
    <xf numFmtId="49" fontId="0" fillId="0" borderId="0" xfId="0" applyNumberFormat="1">
      <alignment vertical="center"/>
    </xf>
    <xf numFmtId="0" fontId="0" fillId="0" borderId="2" xfId="0" applyBorder="1" applyAlignment="1">
      <alignment horizontal="left" vertical="center"/>
    </xf>
    <xf numFmtId="0" fontId="0" fillId="0" borderId="2" xfId="0" applyBorder="1" applyAlignment="1">
      <alignment horizontal="center" vertical="center"/>
    </xf>
    <xf numFmtId="0" fontId="0" fillId="3" borderId="2" xfId="0" applyFill="1" applyBorder="1">
      <alignment vertical="center"/>
    </xf>
    <xf numFmtId="49" fontId="0" fillId="0" borderId="2" xfId="0" applyNumberFormat="1" applyBorder="1" applyAlignment="1">
      <alignment horizontal="center" vertical="center"/>
    </xf>
    <xf numFmtId="0" fontId="14" fillId="0" borderId="0" xfId="0" applyFont="1" applyBorder="1" applyProtection="1">
      <alignment vertical="center"/>
      <protection hidden="1"/>
    </xf>
    <xf numFmtId="0" fontId="17" fillId="0" borderId="2" xfId="1" applyFont="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8" fillId="4" borderId="2" xfId="0" applyFont="1" applyFill="1" applyBorder="1" applyProtection="1">
      <alignment vertical="center"/>
    </xf>
    <xf numFmtId="0" fontId="8" fillId="4" borderId="2" xfId="0" applyFont="1" applyFill="1" applyBorder="1" applyAlignment="1" applyProtection="1">
      <alignment vertical="center" wrapText="1"/>
    </xf>
    <xf numFmtId="0" fontId="0" fillId="0" borderId="2" xfId="0" applyFill="1" applyBorder="1">
      <alignment vertical="center"/>
    </xf>
    <xf numFmtId="0" fontId="5" fillId="0" borderId="0" xfId="0" applyNumberFormat="1" applyFont="1" applyBorder="1" applyProtection="1">
      <alignment vertical="center"/>
    </xf>
    <xf numFmtId="0" fontId="5" fillId="0" borderId="0" xfId="0" applyFont="1" applyProtection="1">
      <alignment vertical="center"/>
    </xf>
    <xf numFmtId="0" fontId="5" fillId="0" borderId="0" xfId="0" applyFont="1" applyBorder="1" applyProtection="1">
      <alignment vertical="center"/>
    </xf>
    <xf numFmtId="0" fontId="8" fillId="3" borderId="2" xfId="0" applyFont="1" applyFill="1" applyBorder="1" applyAlignment="1" applyProtection="1">
      <alignment horizontal="center" vertical="center"/>
    </xf>
    <xf numFmtId="49" fontId="8" fillId="2" borderId="2" xfId="0" applyNumberFormat="1"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181" fontId="8" fillId="2" borderId="2" xfId="0" applyNumberFormat="1" applyFont="1" applyFill="1" applyBorder="1" applyAlignment="1" applyProtection="1">
      <alignment horizontal="left" vertical="center"/>
      <protection locked="0"/>
    </xf>
    <xf numFmtId="58" fontId="8" fillId="2" borderId="2" xfId="0" applyNumberFormat="1" applyFont="1" applyFill="1" applyBorder="1" applyAlignment="1" applyProtection="1">
      <alignment horizontal="left" vertical="center"/>
      <protection locked="0"/>
    </xf>
    <xf numFmtId="58" fontId="6" fillId="0" borderId="0" xfId="0" applyNumberFormat="1" applyFont="1"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vertical="center"/>
    </xf>
    <xf numFmtId="49" fontId="8" fillId="0" borderId="0" xfId="0" applyNumberFormat="1" applyFont="1" applyProtection="1">
      <alignment vertical="center"/>
    </xf>
    <xf numFmtId="185" fontId="8" fillId="2" borderId="2" xfId="0" quotePrefix="1" applyNumberFormat="1" applyFont="1" applyFill="1" applyBorder="1" applyAlignment="1" applyProtection="1">
      <alignment horizontal="left" vertical="center"/>
      <protection locked="0"/>
    </xf>
    <xf numFmtId="0" fontId="8" fillId="0" borderId="0" xfId="0" applyNumberFormat="1" applyFont="1" applyProtection="1">
      <alignment vertical="center"/>
    </xf>
    <xf numFmtId="0" fontId="8" fillId="2" borderId="2" xfId="0" applyFont="1" applyFill="1" applyBorder="1" applyAlignment="1" applyProtection="1">
      <alignment horizontal="left" vertical="center" shrinkToFit="1"/>
      <protection locked="0"/>
    </xf>
    <xf numFmtId="0" fontId="4" fillId="0" borderId="0" xfId="0" applyFont="1" applyProtection="1">
      <alignment vertical="center"/>
    </xf>
    <xf numFmtId="0" fontId="15" fillId="0" borderId="0" xfId="1" applyProtection="1">
      <alignment vertical="center"/>
    </xf>
    <xf numFmtId="0" fontId="16" fillId="0" borderId="0" xfId="0" applyFont="1" applyProtection="1">
      <alignment vertical="center"/>
    </xf>
    <xf numFmtId="0" fontId="5" fillId="0" borderId="0" xfId="0" applyNumberFormat="1" applyFont="1" applyProtection="1">
      <alignment vertical="center"/>
    </xf>
    <xf numFmtId="0" fontId="4" fillId="0" borderId="0" xfId="0" applyFont="1" applyBorder="1" applyProtection="1">
      <alignment vertical="center"/>
    </xf>
    <xf numFmtId="49" fontId="5" fillId="0" borderId="0" xfId="0" applyNumberFormat="1" applyFont="1" applyBorder="1" applyProtection="1">
      <alignment vertical="center"/>
    </xf>
    <xf numFmtId="0" fontId="18" fillId="0" borderId="0" xfId="0" applyFont="1" applyBorder="1" applyProtection="1">
      <alignment vertical="center"/>
    </xf>
    <xf numFmtId="0" fontId="18" fillId="0" borderId="0" xfId="0" applyNumberFormat="1" applyFont="1" applyBorder="1" applyProtection="1">
      <alignment vertical="center"/>
    </xf>
    <xf numFmtId="0" fontId="5" fillId="0" borderId="3" xfId="0" applyFont="1" applyBorder="1" applyProtection="1">
      <alignment vertical="center"/>
    </xf>
    <xf numFmtId="0" fontId="5" fillId="0" borderId="1" xfId="0" applyFont="1" applyBorder="1" applyProtection="1">
      <alignment vertical="center"/>
    </xf>
    <xf numFmtId="0" fontId="5" fillId="0" borderId="4" xfId="0" applyFont="1" applyBorder="1" applyProtection="1">
      <alignment vertical="center"/>
    </xf>
    <xf numFmtId="0" fontId="22" fillId="0" borderId="0" xfId="0" applyFont="1" applyBorder="1" applyAlignment="1" applyProtection="1">
      <alignment vertical="center"/>
    </xf>
    <xf numFmtId="0" fontId="4" fillId="0" borderId="0" xfId="0" applyFont="1" applyBorder="1" applyAlignment="1" applyProtection="1">
      <alignment vertical="center"/>
    </xf>
    <xf numFmtId="0" fontId="24" fillId="0" borderId="8" xfId="0" applyFont="1" applyBorder="1" applyAlignment="1" applyProtection="1">
      <alignment vertical="center"/>
    </xf>
    <xf numFmtId="0" fontId="22" fillId="0" borderId="8" xfId="0" applyFont="1" applyBorder="1" applyAlignment="1" applyProtection="1">
      <alignment vertical="center"/>
    </xf>
    <xf numFmtId="0" fontId="6" fillId="0" borderId="0" xfId="0" applyFont="1" applyBorder="1" applyAlignment="1" applyProtection="1">
      <alignment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5" xfId="0" applyFont="1" applyBorder="1" applyAlignment="1" applyProtection="1">
      <alignment vertical="center"/>
    </xf>
    <xf numFmtId="0" fontId="5" fillId="0" borderId="6" xfId="0" applyFont="1" applyBorder="1" applyProtection="1">
      <alignment vertical="center"/>
    </xf>
    <xf numFmtId="0" fontId="5" fillId="0" borderId="5" xfId="0" applyFont="1" applyBorder="1" applyProtection="1">
      <alignment vertical="center"/>
    </xf>
    <xf numFmtId="0" fontId="6" fillId="0" borderId="0" xfId="0" applyFo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22" fillId="0" borderId="16"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22" fillId="0" borderId="17" xfId="0" applyFont="1" applyBorder="1" applyAlignment="1" applyProtection="1">
      <alignment vertical="center"/>
    </xf>
    <xf numFmtId="0" fontId="24" fillId="0" borderId="17"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3" fontId="4" fillId="0" borderId="0" xfId="0" applyNumberFormat="1"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4" fillId="0" borderId="1" xfId="0" applyFont="1" applyBorder="1" applyAlignment="1" applyProtection="1">
      <alignment vertical="center"/>
    </xf>
    <xf numFmtId="0" fontId="5" fillId="0" borderId="0" xfId="0" applyFont="1" applyFill="1" applyProtection="1">
      <alignment vertical="center"/>
    </xf>
    <xf numFmtId="0" fontId="5" fillId="0" borderId="0" xfId="0" applyFont="1" applyFill="1" applyBorder="1" applyAlignment="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protection locked="0"/>
    </xf>
    <xf numFmtId="0" fontId="21" fillId="0" borderId="0" xfId="0" applyFont="1" applyBorder="1" applyProtection="1">
      <alignment vertical="center"/>
    </xf>
    <xf numFmtId="0" fontId="25" fillId="5" borderId="0" xfId="0" applyFont="1" applyFill="1" applyProtection="1">
      <alignment vertical="center"/>
    </xf>
    <xf numFmtId="177" fontId="3" fillId="0" borderId="10"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84" fontId="7" fillId="0" borderId="8" xfId="0" applyNumberFormat="1" applyFont="1" applyFill="1" applyBorder="1" applyAlignment="1" applyProtection="1">
      <alignment vertical="center"/>
    </xf>
    <xf numFmtId="14" fontId="7" fillId="0" borderId="8" xfId="0" applyNumberFormat="1" applyFont="1" applyFill="1" applyBorder="1" applyAlignment="1" applyProtection="1">
      <alignment vertical="center"/>
    </xf>
    <xf numFmtId="0" fontId="8" fillId="0" borderId="0" xfId="0" applyNumberFormat="1" applyFont="1" applyAlignment="1" applyProtection="1">
      <alignment horizontal="left" vertical="center"/>
    </xf>
    <xf numFmtId="58" fontId="5" fillId="0" borderId="0" xfId="0" applyNumberFormat="1" applyFont="1" applyBorder="1" applyProtection="1">
      <alignment vertical="center"/>
    </xf>
    <xf numFmtId="0" fontId="3" fillId="2"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19" fillId="0" borderId="0" xfId="0" applyNumberFormat="1" applyFont="1" applyBorder="1" applyProtection="1">
      <alignment vertical="center"/>
    </xf>
    <xf numFmtId="0" fontId="19" fillId="0" borderId="2" xfId="0" applyFont="1" applyBorder="1" applyAlignment="1" applyProtection="1">
      <alignment horizontal="center" vertical="center"/>
    </xf>
    <xf numFmtId="0" fontId="19" fillId="0" borderId="2" xfId="0" applyNumberFormat="1" applyFont="1" applyBorder="1" applyProtection="1">
      <alignment vertical="center"/>
    </xf>
    <xf numFmtId="0" fontId="18" fillId="0" borderId="2" xfId="0" applyNumberFormat="1" applyFont="1" applyBorder="1" applyProtection="1">
      <alignment vertical="center"/>
    </xf>
    <xf numFmtId="58" fontId="18" fillId="0" borderId="2" xfId="0" applyNumberFormat="1" applyFont="1" applyBorder="1" applyProtection="1">
      <alignment vertical="center"/>
    </xf>
    <xf numFmtId="0" fontId="8" fillId="4" borderId="0" xfId="0" applyFont="1" applyFill="1" applyBorder="1" applyProtection="1">
      <alignment vertical="center"/>
    </xf>
    <xf numFmtId="0" fontId="5" fillId="0" borderId="0" xfId="0" applyNumberFormat="1" applyFont="1" applyAlignment="1" applyProtection="1">
      <alignment horizontal="left" vertical="center"/>
    </xf>
    <xf numFmtId="0" fontId="5" fillId="0" borderId="0" xfId="0" applyFont="1" applyAlignment="1" applyProtection="1">
      <alignment horizontal="left" vertical="center"/>
    </xf>
    <xf numFmtId="0" fontId="18" fillId="0" borderId="0" xfId="0" applyNumberFormat="1" applyFont="1" applyBorder="1" applyAlignment="1" applyProtection="1">
      <alignment horizontal="left" vertical="center"/>
    </xf>
    <xf numFmtId="0" fontId="18"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9" fillId="3" borderId="2"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xf>
    <xf numFmtId="0" fontId="8" fillId="3" borderId="2" xfId="0" applyFont="1" applyFill="1" applyBorder="1" applyAlignment="1" applyProtection="1">
      <alignment horizontal="left" vertical="center" wrapText="1"/>
    </xf>
    <xf numFmtId="0" fontId="19" fillId="0" borderId="2" xfId="0" applyNumberFormat="1" applyFont="1" applyBorder="1" applyAlignment="1" applyProtection="1">
      <alignment horizontal="left" vertical="center"/>
    </xf>
    <xf numFmtId="0" fontId="19" fillId="0" borderId="2" xfId="0" applyFont="1" applyBorder="1" applyAlignment="1" applyProtection="1">
      <alignment horizontal="left" vertical="center"/>
    </xf>
    <xf numFmtId="0" fontId="18" fillId="0" borderId="2" xfId="0" applyNumberFormat="1" applyFont="1" applyBorder="1" applyAlignment="1" applyProtection="1">
      <alignment horizontal="left" vertical="center"/>
    </xf>
    <xf numFmtId="58" fontId="18" fillId="0" borderId="2" xfId="0" applyNumberFormat="1" applyFont="1" applyBorder="1" applyAlignment="1" applyProtection="1">
      <alignment horizontal="left" vertical="center"/>
    </xf>
    <xf numFmtId="58" fontId="18" fillId="0" borderId="0" xfId="0" applyNumberFormat="1" applyFont="1" applyBorder="1" applyAlignment="1" applyProtection="1">
      <alignment horizontal="left" vertical="center"/>
    </xf>
    <xf numFmtId="58" fontId="5" fillId="0" borderId="0" xfId="0" applyNumberFormat="1" applyFont="1" applyBorder="1" applyAlignment="1" applyProtection="1">
      <alignment horizontal="left" vertical="center"/>
    </xf>
    <xf numFmtId="0"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wrapText="1"/>
    </xf>
    <xf numFmtId="0" fontId="5" fillId="0" borderId="2" xfId="0" applyNumberFormat="1" applyFont="1" applyBorder="1" applyProtection="1">
      <alignment vertical="center"/>
    </xf>
    <xf numFmtId="0" fontId="5" fillId="0" borderId="2" xfId="0" applyNumberFormat="1" applyFont="1" applyBorder="1" applyAlignment="1" applyProtection="1">
      <alignment horizontal="left" vertical="center"/>
    </xf>
    <xf numFmtId="188" fontId="5" fillId="0" borderId="2" xfId="0" applyNumberFormat="1"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2" xfId="0" applyFont="1" applyBorder="1" applyProtection="1">
      <alignment vertical="center"/>
    </xf>
    <xf numFmtId="188" fontId="5" fillId="0" borderId="2" xfId="0" applyNumberFormat="1" applyFont="1" applyBorder="1" applyProtection="1">
      <alignment vertical="center"/>
    </xf>
    <xf numFmtId="0" fontId="5" fillId="0" borderId="2" xfId="0" applyFont="1" applyBorder="1" applyAlignment="1" applyProtection="1">
      <alignment vertical="center" wrapText="1"/>
    </xf>
    <xf numFmtId="0" fontId="20" fillId="0" borderId="1" xfId="0" applyFont="1" applyFill="1" applyBorder="1" applyAlignment="1" applyProtection="1">
      <alignment vertical="center"/>
      <protection locked="0"/>
    </xf>
    <xf numFmtId="0" fontId="5" fillId="0" borderId="13" xfId="0" applyNumberFormat="1" applyFont="1" applyBorder="1" applyProtection="1">
      <alignment vertical="center"/>
    </xf>
    <xf numFmtId="0" fontId="5" fillId="0" borderId="13" xfId="0" applyNumberFormat="1" applyFont="1" applyBorder="1" applyAlignment="1" applyProtection="1">
      <alignment horizontal="left" vertical="center"/>
    </xf>
    <xf numFmtId="188" fontId="5" fillId="0" borderId="13" xfId="0" applyNumberFormat="1" applyFont="1" applyBorder="1" applyAlignment="1" applyProtection="1">
      <alignment horizontal="left" vertical="center"/>
    </xf>
    <xf numFmtId="0" fontId="5" fillId="0" borderId="13" xfId="0" applyFont="1" applyBorder="1" applyProtection="1">
      <alignment vertical="center"/>
    </xf>
    <xf numFmtId="188" fontId="5" fillId="0" borderId="13" xfId="0" applyNumberFormat="1" applyFont="1" applyBorder="1" applyProtection="1">
      <alignment vertical="center"/>
    </xf>
    <xf numFmtId="0" fontId="0" fillId="2" borderId="2" xfId="0" applyFill="1" applyBorder="1" applyAlignment="1" applyProtection="1">
      <alignment horizontal="left" vertical="center"/>
      <protection locked="0"/>
    </xf>
    <xf numFmtId="184" fontId="0" fillId="2" borderId="2" xfId="0" applyNumberFormat="1" applyFill="1" applyBorder="1" applyAlignment="1" applyProtection="1">
      <alignment horizontal="left" vertical="center"/>
      <protection locked="0"/>
    </xf>
    <xf numFmtId="182" fontId="0" fillId="2" borderId="2" xfId="0" applyNumberFormat="1" applyFill="1" applyBorder="1" applyAlignment="1" applyProtection="1">
      <alignment horizontal="left" vertical="center"/>
      <protection locked="0"/>
    </xf>
    <xf numFmtId="58" fontId="0" fillId="2" borderId="2" xfId="0" applyNumberFormat="1" applyFill="1" applyBorder="1" applyAlignment="1" applyProtection="1">
      <alignment horizontal="left" vertical="center"/>
      <protection locked="0"/>
    </xf>
    <xf numFmtId="185" fontId="0" fillId="2" borderId="2" xfId="0" applyNumberFormat="1" applyFill="1" applyBorder="1" applyAlignment="1" applyProtection="1">
      <alignment horizontal="left" vertical="center"/>
      <protection locked="0"/>
    </xf>
    <xf numFmtId="0" fontId="0" fillId="0" borderId="0" xfId="0" applyAlignment="1">
      <alignment horizontal="left" vertical="center"/>
    </xf>
    <xf numFmtId="0" fontId="0" fillId="0" borderId="2" xfId="0" applyFill="1" applyBorder="1" applyAlignment="1">
      <alignment horizontal="left" vertical="center"/>
    </xf>
    <xf numFmtId="14" fontId="5" fillId="0" borderId="0" xfId="0" applyNumberFormat="1" applyFont="1" applyBorder="1" applyProtection="1">
      <alignment vertical="center"/>
    </xf>
    <xf numFmtId="0" fontId="4" fillId="0" borderId="0" xfId="0" applyFont="1" applyFill="1" applyBorder="1" applyAlignment="1" applyProtection="1">
      <alignment horizontal="center" vertical="center"/>
    </xf>
    <xf numFmtId="0" fontId="5" fillId="0" borderId="15" xfId="0" applyFont="1" applyBorder="1" applyProtection="1">
      <alignment vertical="center"/>
    </xf>
    <xf numFmtId="0" fontId="8" fillId="3" borderId="2" xfId="0" applyFont="1" applyFill="1" applyBorder="1" applyAlignment="1" applyProtection="1">
      <alignment horizontal="center" vertical="center"/>
    </xf>
    <xf numFmtId="0" fontId="4" fillId="0" borderId="0" xfId="0" applyFont="1" applyBorder="1" applyAlignment="1" applyProtection="1">
      <alignment horizontal="center" vertical="center"/>
    </xf>
    <xf numFmtId="3" fontId="3" fillId="0" borderId="10" xfId="0" applyNumberFormat="1" applyFont="1" applyFill="1" applyBorder="1" applyAlignment="1" applyProtection="1">
      <alignment horizontal="center" vertical="center"/>
    </xf>
    <xf numFmtId="3" fontId="3" fillId="0" borderId="11" xfId="0" applyNumberFormat="1" applyFont="1" applyFill="1" applyBorder="1" applyAlignment="1" applyProtection="1">
      <alignment horizontal="center" vertical="center"/>
    </xf>
    <xf numFmtId="3" fontId="3" fillId="0" borderId="12"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8" fillId="3" borderId="2" xfId="0" applyFont="1" applyFill="1" applyBorder="1" applyAlignment="1" applyProtection="1">
      <alignment horizontal="center" vertical="center"/>
    </xf>
    <xf numFmtId="0" fontId="4" fillId="0" borderId="0" xfId="0" applyFont="1" applyBorder="1" applyAlignment="1" applyProtection="1">
      <alignment horizontal="center" vertical="center"/>
    </xf>
    <xf numFmtId="3" fontId="3" fillId="0" borderId="10" xfId="0" applyNumberFormat="1" applyFont="1" applyFill="1" applyBorder="1" applyAlignment="1" applyProtection="1">
      <alignment horizontal="center" vertical="center"/>
    </xf>
    <xf numFmtId="3" fontId="3" fillId="0" borderId="11" xfId="0" applyNumberFormat="1" applyFont="1" applyFill="1" applyBorder="1" applyAlignment="1" applyProtection="1">
      <alignment horizontal="center" vertical="center"/>
    </xf>
    <xf numFmtId="3" fontId="3" fillId="0" borderId="12"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0" fillId="3" borderId="2" xfId="0" applyFill="1" applyBorder="1" applyAlignment="1">
      <alignment horizontal="left" vertical="center"/>
    </xf>
    <xf numFmtId="0" fontId="26" fillId="3" borderId="3"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9" xfId="0" applyFont="1" applyFill="1" applyBorder="1" applyAlignment="1">
      <alignment horizontal="center" vertical="center"/>
    </xf>
    <xf numFmtId="0" fontId="27" fillId="0" borderId="0" xfId="0" applyFont="1" applyAlignment="1">
      <alignment horizontal="right" vertical="center"/>
    </xf>
    <xf numFmtId="0" fontId="8" fillId="4" borderId="2"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49" fontId="8" fillId="3" borderId="2"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3" borderId="3"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3" fillId="3" borderId="2"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3" fontId="4"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3" xfId="0" applyFont="1" applyFill="1" applyBorder="1" applyAlignment="1" applyProtection="1">
      <alignment horizontal="right" vertical="top"/>
    </xf>
    <xf numFmtId="0" fontId="5" fillId="0" borderId="1" xfId="0" applyFont="1" applyFill="1" applyBorder="1" applyAlignment="1" applyProtection="1">
      <alignment horizontal="right" vertical="top"/>
    </xf>
    <xf numFmtId="0" fontId="5" fillId="0" borderId="4" xfId="0" applyFont="1" applyFill="1" applyBorder="1" applyAlignment="1" applyProtection="1">
      <alignment horizontal="right" vertical="top"/>
    </xf>
    <xf numFmtId="0" fontId="5" fillId="0" borderId="3" xfId="0" applyFont="1" applyFill="1" applyBorder="1" applyAlignment="1" applyProtection="1">
      <alignment horizontal="center" vertical="top"/>
    </xf>
    <xf numFmtId="0" fontId="5" fillId="0" borderId="1" xfId="0" applyFont="1" applyFill="1" applyBorder="1" applyAlignment="1" applyProtection="1">
      <alignment horizontal="center" vertical="top"/>
    </xf>
    <xf numFmtId="0" fontId="5" fillId="0" borderId="4" xfId="0" applyFont="1" applyFill="1" applyBorder="1" applyAlignment="1" applyProtection="1">
      <alignment horizontal="center" vertical="top"/>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center" vertical="center"/>
    </xf>
    <xf numFmtId="186" fontId="2" fillId="0" borderId="11" xfId="0" applyNumberFormat="1" applyFont="1" applyFill="1" applyBorder="1" applyAlignment="1" applyProtection="1">
      <alignment horizontal="center" vertical="center"/>
    </xf>
    <xf numFmtId="187" fontId="2" fillId="0" borderId="11" xfId="0" quotePrefix="1" applyNumberFormat="1"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177" fontId="5" fillId="0" borderId="2" xfId="0" applyNumberFormat="1" applyFont="1" applyFill="1" applyBorder="1" applyAlignment="1" applyProtection="1">
      <alignment horizontal="center" vertical="center"/>
    </xf>
    <xf numFmtId="3" fontId="5" fillId="0" borderId="2" xfId="0" applyNumberFormat="1" applyFont="1" applyFill="1" applyBorder="1" applyAlignment="1" applyProtection="1">
      <alignment horizontal="center" vertical="center"/>
    </xf>
    <xf numFmtId="0" fontId="3" fillId="2" borderId="1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center" vertical="center"/>
    </xf>
    <xf numFmtId="3" fontId="3" fillId="0" borderId="11" xfId="0" applyNumberFormat="1" applyFont="1" applyFill="1" applyBorder="1" applyAlignment="1" applyProtection="1">
      <alignment horizontal="center" vertical="center"/>
    </xf>
    <xf numFmtId="3" fontId="3" fillId="0" borderId="12" xfId="0" applyNumberFormat="1" applyFont="1" applyFill="1" applyBorder="1" applyAlignment="1" applyProtection="1">
      <alignment horizontal="center" vertical="center"/>
    </xf>
    <xf numFmtId="180" fontId="3" fillId="2" borderId="10" xfId="0" applyNumberFormat="1" applyFont="1" applyFill="1" applyBorder="1" applyAlignment="1" applyProtection="1">
      <alignment horizontal="center" vertical="center"/>
      <protection locked="0"/>
    </xf>
    <xf numFmtId="180" fontId="3" fillId="2" borderId="11" xfId="0" applyNumberFormat="1" applyFont="1" applyFill="1" applyBorder="1" applyAlignment="1" applyProtection="1">
      <alignment horizontal="center" vertical="center"/>
      <protection locked="0"/>
    </xf>
    <xf numFmtId="180" fontId="3" fillId="2" borderId="12"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3" fontId="4" fillId="0" borderId="3"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center" vertical="center"/>
    </xf>
    <xf numFmtId="3" fontId="4" fillId="0" borderId="8"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80" fontId="3" fillId="2" borderId="2"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177" fontId="3" fillId="0" borderId="10" xfId="0" applyNumberFormat="1" applyFont="1" applyFill="1" applyBorder="1" applyAlignment="1" applyProtection="1">
      <alignment horizontal="center" vertical="center" shrinkToFit="1"/>
    </xf>
    <xf numFmtId="177" fontId="3" fillId="0" borderId="11" xfId="0" applyNumberFormat="1" applyFont="1" applyFill="1" applyBorder="1" applyAlignment="1" applyProtection="1">
      <alignment horizontal="center" vertical="center" shrinkToFit="1"/>
    </xf>
    <xf numFmtId="177" fontId="3" fillId="0" borderId="12" xfId="0" applyNumberFormat="1" applyFont="1" applyFill="1" applyBorder="1" applyAlignment="1" applyProtection="1">
      <alignment horizontal="center" vertical="center" shrinkToFit="1"/>
    </xf>
    <xf numFmtId="0" fontId="5" fillId="0" borderId="3" xfId="0" applyFont="1" applyBorder="1" applyAlignment="1" applyProtection="1">
      <alignment horizontal="center" vertical="center"/>
    </xf>
    <xf numFmtId="0" fontId="5" fillId="0" borderId="7" xfId="0" applyFont="1" applyBorder="1" applyAlignment="1" applyProtection="1">
      <alignment horizontal="center" vertical="center"/>
    </xf>
    <xf numFmtId="3" fontId="4" fillId="0" borderId="4" xfId="0" applyNumberFormat="1" applyFont="1" applyFill="1" applyBorder="1" applyAlignment="1" applyProtection="1">
      <alignment horizontal="center" vertical="center"/>
    </xf>
    <xf numFmtId="3" fontId="4" fillId="0" borderId="9" xfId="0" applyNumberFormat="1"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3" fontId="4" fillId="0" borderId="21" xfId="0" applyNumberFormat="1" applyFont="1" applyFill="1" applyBorder="1" applyAlignment="1" applyProtection="1">
      <alignment horizontal="center" vertical="center"/>
    </xf>
    <xf numFmtId="3" fontId="4" fillId="0" borderId="22" xfId="0" applyNumberFormat="1" applyFont="1" applyFill="1" applyBorder="1" applyAlignment="1" applyProtection="1">
      <alignment horizontal="center" vertical="center"/>
    </xf>
    <xf numFmtId="0" fontId="5" fillId="0" borderId="23"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3" fontId="4" fillId="0" borderId="18" xfId="0" applyNumberFormat="1" applyFont="1" applyFill="1" applyBorder="1" applyAlignment="1" applyProtection="1">
      <alignment horizontal="center" vertical="center"/>
    </xf>
    <xf numFmtId="3" fontId="4" fillId="0" borderId="19" xfId="0" applyNumberFormat="1" applyFont="1" applyFill="1" applyBorder="1" applyAlignment="1" applyProtection="1">
      <alignment horizontal="center" vertical="center"/>
    </xf>
    <xf numFmtId="3" fontId="4" fillId="0" borderId="20" xfId="0" applyNumberFormat="1"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shrinkToFit="1"/>
    </xf>
    <xf numFmtId="0" fontId="4" fillId="0" borderId="4"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20" xfId="0" applyFont="1" applyFill="1" applyBorder="1" applyAlignment="1" applyProtection="1">
      <alignment horizontal="left" vertical="center" shrinkToFit="1"/>
    </xf>
    <xf numFmtId="0" fontId="4" fillId="0" borderId="7"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5" fillId="2" borderId="2"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textRotation="255"/>
    </xf>
    <xf numFmtId="0" fontId="4" fillId="0" borderId="1"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4"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xf>
    <xf numFmtId="179" fontId="4" fillId="0" borderId="1" xfId="0" applyNumberFormat="1" applyFont="1" applyFill="1" applyBorder="1" applyAlignment="1" applyProtection="1">
      <alignment horizontal="center" vertical="center"/>
    </xf>
    <xf numFmtId="179" fontId="4" fillId="0" borderId="4" xfId="0" applyNumberFormat="1"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xf>
    <xf numFmtId="179" fontId="4" fillId="0" borderId="8" xfId="0" applyNumberFormat="1" applyFont="1" applyFill="1" applyBorder="1" applyAlignment="1" applyProtection="1">
      <alignment horizontal="center" vertical="center"/>
    </xf>
    <xf numFmtId="179" fontId="4" fillId="0" borderId="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178" fontId="4" fillId="0" borderId="2" xfId="0" applyNumberFormat="1" applyFont="1" applyFill="1" applyBorder="1" applyAlignment="1" applyProtection="1">
      <alignment horizontal="center"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center"/>
    </xf>
    <xf numFmtId="0" fontId="6" fillId="0" borderId="2" xfId="0" applyFont="1" applyBorder="1" applyAlignment="1" applyProtection="1">
      <alignment horizontal="center" vertical="center"/>
    </xf>
    <xf numFmtId="183" fontId="6" fillId="0" borderId="2" xfId="0" applyNumberFormat="1"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2" xfId="0" applyFont="1" applyBorder="1" applyAlignment="1" applyProtection="1">
      <alignment horizontal="left" vertical="center"/>
    </xf>
    <xf numFmtId="5" fontId="6" fillId="0" borderId="2" xfId="0" applyNumberFormat="1" applyFont="1" applyBorder="1" applyAlignment="1" applyProtection="1">
      <alignment horizontal="center" vertical="center"/>
    </xf>
    <xf numFmtId="3" fontId="4" fillId="0" borderId="0" xfId="0" applyNumberFormat="1" applyFont="1" applyBorder="1" applyAlignment="1" applyProtection="1">
      <alignment horizontal="center" vertical="center"/>
    </xf>
    <xf numFmtId="183" fontId="6" fillId="0" borderId="0" xfId="0" applyNumberFormat="1" applyFont="1" applyBorder="1" applyAlignment="1" applyProtection="1">
      <alignment horizontal="center" vertical="center"/>
    </xf>
    <xf numFmtId="183" fontId="6" fillId="0" borderId="6" xfId="0" applyNumberFormat="1" applyFont="1" applyBorder="1" applyAlignment="1" applyProtection="1">
      <alignment horizontal="center" vertical="center"/>
    </xf>
    <xf numFmtId="182" fontId="4" fillId="0" borderId="0" xfId="0" applyNumberFormat="1" applyFont="1" applyBorder="1" applyAlignment="1" applyProtection="1">
      <alignment horizontal="center" vertical="center"/>
    </xf>
    <xf numFmtId="58" fontId="2" fillId="0" borderId="3" xfId="0" applyNumberFormat="1" applyFont="1" applyBorder="1" applyAlignment="1" applyProtection="1">
      <alignment horizontal="center" vertical="center"/>
    </xf>
    <xf numFmtId="58" fontId="2" fillId="0" borderId="1" xfId="0" applyNumberFormat="1" applyFont="1" applyBorder="1" applyAlignment="1" applyProtection="1">
      <alignment horizontal="center" vertical="center"/>
    </xf>
    <xf numFmtId="58" fontId="2" fillId="0" borderId="4" xfId="0" applyNumberFormat="1" applyFont="1" applyBorder="1" applyAlignment="1" applyProtection="1">
      <alignment horizontal="center" vertical="center"/>
    </xf>
    <xf numFmtId="58" fontId="2" fillId="0" borderId="7" xfId="0" applyNumberFormat="1" applyFont="1" applyBorder="1" applyAlignment="1" applyProtection="1">
      <alignment horizontal="center" vertical="center"/>
    </xf>
    <xf numFmtId="58" fontId="2" fillId="0" borderId="8" xfId="0" applyNumberFormat="1" applyFont="1" applyBorder="1" applyAlignment="1" applyProtection="1">
      <alignment horizontal="center" vertical="center"/>
    </xf>
    <xf numFmtId="58" fontId="2" fillId="0" borderId="9" xfId="0" applyNumberFormat="1"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6" fillId="0" borderId="0" xfId="0" applyFont="1" applyAlignment="1" applyProtection="1">
      <alignment horizontal="left" vertical="center"/>
    </xf>
    <xf numFmtId="0" fontId="2" fillId="0" borderId="8" xfId="0" applyFont="1" applyBorder="1" applyAlignment="1" applyProtection="1">
      <alignment horizontal="left" vertical="center"/>
    </xf>
    <xf numFmtId="0" fontId="6" fillId="0" borderId="8" xfId="0" applyFont="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6" fillId="0" borderId="0" xfId="0" applyFont="1" applyBorder="1" applyAlignment="1" applyProtection="1">
      <alignment horizontal="left" vertical="center"/>
    </xf>
    <xf numFmtId="0" fontId="23" fillId="0" borderId="0" xfId="0" applyFont="1" applyBorder="1" applyAlignment="1" applyProtection="1">
      <alignment horizontal="left" vertical="center"/>
    </xf>
    <xf numFmtId="179" fontId="2" fillId="0" borderId="2" xfId="0" applyNumberFormat="1" applyFont="1" applyBorder="1" applyAlignment="1" applyProtection="1">
      <alignment horizontal="center" vertical="center"/>
    </xf>
    <xf numFmtId="58" fontId="2" fillId="0" borderId="2" xfId="0" applyNumberFormat="1" applyFont="1" applyBorder="1" applyAlignment="1" applyProtection="1">
      <alignment horizontal="center" vertical="center"/>
    </xf>
    <xf numFmtId="0" fontId="22" fillId="0" borderId="0"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183" fontId="6" fillId="0" borderId="0" xfId="0" applyNumberFormat="1" applyFont="1" applyBorder="1" applyAlignment="1" applyProtection="1">
      <alignment horizontal="right" vertical="center"/>
    </xf>
    <xf numFmtId="0" fontId="6" fillId="2" borderId="2" xfId="0" applyFont="1" applyFill="1" applyBorder="1" applyAlignment="1" applyProtection="1">
      <alignment horizontal="center" vertical="center"/>
      <protection locked="0"/>
    </xf>
    <xf numFmtId="0" fontId="28" fillId="0" borderId="0" xfId="0" applyFont="1" applyAlignment="1" applyProtection="1">
      <alignment horizontal="center" vertical="center" shrinkToFit="1"/>
    </xf>
    <xf numFmtId="0" fontId="6" fillId="2" borderId="2"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5" fillId="0" borderId="2" xfId="0" applyNumberFormat="1"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5" fillId="0" borderId="10"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2" fillId="0" borderId="2" xfId="0" applyFont="1" applyBorder="1" applyAlignment="1" applyProtection="1">
      <alignment horizontal="left" vertical="center" wrapText="1"/>
    </xf>
    <xf numFmtId="0" fontId="4" fillId="0" borderId="0" xfId="0" applyNumberFormat="1" applyFont="1" applyBorder="1" applyAlignment="1" applyProtection="1">
      <alignment horizontal="left" vertical="center"/>
    </xf>
    <xf numFmtId="58" fontId="2" fillId="0" borderId="0" xfId="0" applyNumberFormat="1" applyFont="1" applyFill="1" applyBorder="1" applyAlignment="1" applyProtection="1">
      <alignment horizontal="right" vertical="center"/>
    </xf>
    <xf numFmtId="0" fontId="4" fillId="0" borderId="0" xfId="0" applyNumberFormat="1" applyFont="1" applyBorder="1" applyAlignment="1" applyProtection="1">
      <alignment horizontal="left" vertical="center" wrapText="1"/>
    </xf>
    <xf numFmtId="58" fontId="4" fillId="0" borderId="0" xfId="0" applyNumberFormat="1" applyFont="1" applyFill="1" applyBorder="1" applyAlignment="1" applyProtection="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1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0"/>
      </font>
    </dxf>
    <dxf>
      <font>
        <strike val="0"/>
        <color theme="0"/>
      </font>
    </dxf>
    <dxf>
      <font>
        <strike val="0"/>
        <color theme="0"/>
      </font>
    </dxf>
    <dxf>
      <font>
        <strike val="0"/>
        <color theme="0"/>
      </font>
    </dxf>
    <dxf>
      <font>
        <strike val="0"/>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0"/>
      </font>
    </dxf>
    <dxf>
      <font>
        <strike val="0"/>
        <color theme="0"/>
      </font>
    </dxf>
    <dxf>
      <font>
        <strike val="0"/>
        <color theme="0"/>
      </font>
    </dxf>
    <dxf>
      <font>
        <strike val="0"/>
        <color theme="0"/>
      </font>
    </dxf>
    <dxf>
      <font>
        <strike val="0"/>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FF"/>
      <color rgb="FFFFFF9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0</xdr:colOff>
      <xdr:row>26</xdr:row>
      <xdr:rowOff>0</xdr:rowOff>
    </xdr:from>
    <xdr:to>
      <xdr:col>55</xdr:col>
      <xdr:colOff>11206</xdr:colOff>
      <xdr:row>42</xdr:row>
      <xdr:rowOff>112058</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93059" y="9928412"/>
          <a:ext cx="6297706" cy="2801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rPr>
            <a:t>開始シート及び終了シートは削除禁止</a:t>
          </a:r>
          <a:endParaRPr kumimoji="1" lang="en-US" altLang="ja-JP" sz="2800">
            <a:solidFill>
              <a:srgbClr val="FF0000"/>
            </a:solidFill>
          </a:endParaRPr>
        </a:p>
        <a:p>
          <a:pPr algn="l"/>
          <a:endParaRPr kumimoji="1" lang="en-US" altLang="ja-JP" sz="2800">
            <a:solidFill>
              <a:srgbClr val="FF0000"/>
            </a:solidFill>
          </a:endParaRPr>
        </a:p>
        <a:p>
          <a:pPr algn="l"/>
          <a:r>
            <a:rPr kumimoji="1" lang="ja-JP" altLang="en-US" sz="2800">
              <a:solidFill>
                <a:srgbClr val="FF0000"/>
              </a:solidFill>
            </a:rPr>
            <a:t>新たな受給者の実績記録票を追加する場合は、開始シートから終了シート間にシートを挿入してください。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67235</xdr:colOff>
      <xdr:row>0</xdr:row>
      <xdr:rowOff>78441</xdr:rowOff>
    </xdr:from>
    <xdr:to>
      <xdr:col>51</xdr:col>
      <xdr:colOff>78441</xdr:colOff>
      <xdr:row>12</xdr:row>
      <xdr:rowOff>190499</xdr:rowOff>
    </xdr:to>
    <xdr:sp macro="" textlink="">
      <xdr:nvSpPr>
        <xdr:cNvPr id="3" name="角丸四角形 2">
          <a:extLst>
            <a:ext uri="{FF2B5EF4-FFF2-40B4-BE49-F238E27FC236}">
              <a16:creationId xmlns:a16="http://schemas.microsoft.com/office/drawing/2014/main" id="{7D08ACE7-D9F1-4E0B-9AD7-CCB2A545F77B}"/>
            </a:ext>
          </a:extLst>
        </xdr:cNvPr>
        <xdr:cNvSpPr/>
      </xdr:nvSpPr>
      <xdr:spPr>
        <a:xfrm>
          <a:off x="67235" y="78441"/>
          <a:ext cx="6297706" cy="2801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rPr>
            <a:t>開始シート及び終了シートは削除禁止</a:t>
          </a:r>
          <a:endParaRPr kumimoji="1" lang="en-US" altLang="ja-JP" sz="2800">
            <a:solidFill>
              <a:srgbClr val="FF0000"/>
            </a:solidFill>
          </a:endParaRPr>
        </a:p>
        <a:p>
          <a:pPr algn="l"/>
          <a:endParaRPr kumimoji="1" lang="en-US" altLang="ja-JP" sz="2800">
            <a:solidFill>
              <a:srgbClr val="FF0000"/>
            </a:solidFill>
          </a:endParaRPr>
        </a:p>
        <a:p>
          <a:pPr algn="l"/>
          <a:r>
            <a:rPr kumimoji="1" lang="ja-JP" altLang="en-US" sz="2800">
              <a:solidFill>
                <a:srgbClr val="FF0000"/>
              </a:solidFill>
            </a:rPr>
            <a:t>新たな受給者の実績記録票を追加する場合は、開始シートから終了シート間にシートを挿入してください。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56030</xdr:colOff>
      <xdr:row>0</xdr:row>
      <xdr:rowOff>67235</xdr:rowOff>
    </xdr:from>
    <xdr:to>
      <xdr:col>51</xdr:col>
      <xdr:colOff>67236</xdr:colOff>
      <xdr:row>12</xdr:row>
      <xdr:rowOff>179293</xdr:rowOff>
    </xdr:to>
    <xdr:sp macro="" textlink="">
      <xdr:nvSpPr>
        <xdr:cNvPr id="3" name="角丸四角形 2">
          <a:extLst>
            <a:ext uri="{FF2B5EF4-FFF2-40B4-BE49-F238E27FC236}">
              <a16:creationId xmlns:a16="http://schemas.microsoft.com/office/drawing/2014/main" id="{A5D66796-1211-4952-87B7-ADD40C7D7E47}"/>
            </a:ext>
          </a:extLst>
        </xdr:cNvPr>
        <xdr:cNvSpPr/>
      </xdr:nvSpPr>
      <xdr:spPr>
        <a:xfrm>
          <a:off x="56030" y="67235"/>
          <a:ext cx="6297706" cy="2801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rPr>
            <a:t>開始シート及び終了シートは削除禁止</a:t>
          </a:r>
          <a:endParaRPr kumimoji="1" lang="en-US" altLang="ja-JP" sz="2800">
            <a:solidFill>
              <a:srgbClr val="FF0000"/>
            </a:solidFill>
          </a:endParaRPr>
        </a:p>
        <a:p>
          <a:pPr algn="l"/>
          <a:endParaRPr kumimoji="1" lang="en-US" altLang="ja-JP" sz="2800">
            <a:solidFill>
              <a:srgbClr val="FF0000"/>
            </a:solidFill>
          </a:endParaRPr>
        </a:p>
        <a:p>
          <a:pPr algn="l"/>
          <a:r>
            <a:rPr kumimoji="1" lang="ja-JP" altLang="en-US" sz="2800">
              <a:solidFill>
                <a:srgbClr val="FF0000"/>
              </a:solidFill>
            </a:rPr>
            <a:t>新たな受給者の実績記録票を追加する場合は、開始シートから終了シート間にシートを挿入してください。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N18"/>
  <sheetViews>
    <sheetView showGridLines="0" tabSelected="1" view="pageBreakPreview" zoomScaleNormal="100" zoomScaleSheetLayoutView="100" workbookViewId="0">
      <pane ySplit="1" topLeftCell="A2" activePane="bottomLeft" state="frozen"/>
      <selection pane="bottomLeft"/>
    </sheetView>
  </sheetViews>
  <sheetFormatPr defaultColWidth="2.875" defaultRowHeight="13.5" x14ac:dyDescent="0.15"/>
  <cols>
    <col min="12" max="12" width="53" customWidth="1"/>
  </cols>
  <sheetData>
    <row r="1" spans="2:13" ht="17.25" x14ac:dyDescent="0.15">
      <c r="L1" s="176" t="s">
        <v>770</v>
      </c>
      <c r="M1" s="176"/>
    </row>
    <row r="2" spans="2:13" ht="13.5" customHeight="1" x14ac:dyDescent="0.15">
      <c r="B2" s="170" t="s">
        <v>763</v>
      </c>
      <c r="C2" s="171"/>
      <c r="D2" s="171"/>
      <c r="E2" s="171"/>
      <c r="F2" s="171"/>
      <c r="G2" s="171"/>
      <c r="H2" s="171"/>
      <c r="I2" s="171"/>
      <c r="J2" s="171"/>
      <c r="K2" s="171"/>
      <c r="L2" s="172"/>
    </row>
    <row r="3" spans="2:13" ht="13.5" customHeight="1" x14ac:dyDescent="0.15">
      <c r="B3" s="173"/>
      <c r="C3" s="174"/>
      <c r="D3" s="174"/>
      <c r="E3" s="174"/>
      <c r="F3" s="174"/>
      <c r="G3" s="174"/>
      <c r="H3" s="174"/>
      <c r="I3" s="174"/>
      <c r="J3" s="174"/>
      <c r="K3" s="174"/>
      <c r="L3" s="175"/>
    </row>
    <row r="5" spans="2:13" x14ac:dyDescent="0.15">
      <c r="B5" t="s">
        <v>747</v>
      </c>
    </row>
    <row r="6" spans="2:13" ht="30" customHeight="1" x14ac:dyDescent="0.15">
      <c r="B6" s="169" t="s">
        <v>744</v>
      </c>
      <c r="C6" s="169"/>
      <c r="D6" s="169"/>
      <c r="E6" s="169"/>
      <c r="F6" s="169"/>
      <c r="G6" s="169"/>
      <c r="H6" s="169"/>
      <c r="I6" s="169"/>
      <c r="J6" s="169"/>
      <c r="K6" s="169"/>
      <c r="L6" s="140"/>
    </row>
    <row r="7" spans="2:13" ht="30" customHeight="1" x14ac:dyDescent="0.15">
      <c r="B7" s="169" t="s">
        <v>745</v>
      </c>
      <c r="C7" s="169"/>
      <c r="D7" s="169"/>
      <c r="E7" s="169"/>
      <c r="F7" s="169"/>
      <c r="G7" s="169"/>
      <c r="H7" s="169"/>
      <c r="I7" s="169"/>
      <c r="J7" s="169"/>
      <c r="K7" s="169"/>
      <c r="L7" s="139"/>
    </row>
    <row r="8" spans="2:13" x14ac:dyDescent="0.15">
      <c r="L8" s="142"/>
    </row>
    <row r="9" spans="2:13" x14ac:dyDescent="0.15">
      <c r="B9" t="s">
        <v>748</v>
      </c>
      <c r="L9" s="142"/>
    </row>
    <row r="10" spans="2:13" ht="30" customHeight="1" x14ac:dyDescent="0.15">
      <c r="B10" s="169" t="s">
        <v>5</v>
      </c>
      <c r="C10" s="169"/>
      <c r="D10" s="169"/>
      <c r="E10" s="169"/>
      <c r="F10" s="169"/>
      <c r="G10" s="169"/>
      <c r="H10" s="169"/>
      <c r="I10" s="169"/>
      <c r="J10" s="169"/>
      <c r="K10" s="169"/>
      <c r="L10" s="138"/>
    </row>
    <row r="11" spans="2:13" ht="30" customHeight="1" x14ac:dyDescent="0.15">
      <c r="B11" s="169" t="s">
        <v>746</v>
      </c>
      <c r="C11" s="169"/>
      <c r="D11" s="169"/>
      <c r="E11" s="169"/>
      <c r="F11" s="169"/>
      <c r="G11" s="169"/>
      <c r="H11" s="169"/>
      <c r="I11" s="169"/>
      <c r="J11" s="169"/>
      <c r="K11" s="169"/>
      <c r="L11" s="137"/>
    </row>
    <row r="12" spans="2:13" ht="30" customHeight="1" x14ac:dyDescent="0.15">
      <c r="B12" s="169" t="s">
        <v>764</v>
      </c>
      <c r="C12" s="169"/>
      <c r="D12" s="169"/>
      <c r="E12" s="169"/>
      <c r="F12" s="169"/>
      <c r="G12" s="169"/>
      <c r="H12" s="169"/>
      <c r="I12" s="169"/>
      <c r="J12" s="169"/>
      <c r="K12" s="169"/>
      <c r="L12" s="141"/>
    </row>
    <row r="13" spans="2:13" ht="30" customHeight="1" x14ac:dyDescent="0.15">
      <c r="B13" s="169" t="s">
        <v>765</v>
      </c>
      <c r="C13" s="169"/>
      <c r="D13" s="169"/>
      <c r="E13" s="169"/>
      <c r="F13" s="169"/>
      <c r="G13" s="169"/>
      <c r="H13" s="169"/>
      <c r="I13" s="169"/>
      <c r="J13" s="169"/>
      <c r="K13" s="169"/>
      <c r="L13" s="137"/>
    </row>
    <row r="14" spans="2:13" ht="30" customHeight="1" x14ac:dyDescent="0.15">
      <c r="B14" s="169" t="s">
        <v>766</v>
      </c>
      <c r="C14" s="169"/>
      <c r="D14" s="169"/>
      <c r="E14" s="169"/>
      <c r="F14" s="169"/>
      <c r="G14" s="169"/>
      <c r="H14" s="169"/>
      <c r="I14" s="169"/>
      <c r="J14" s="169"/>
      <c r="K14" s="169"/>
      <c r="L14" s="137"/>
    </row>
    <row r="15" spans="2:13" ht="30" customHeight="1" x14ac:dyDescent="0.15">
      <c r="B15" s="169" t="s">
        <v>6</v>
      </c>
      <c r="C15" s="169"/>
      <c r="D15" s="169"/>
      <c r="E15" s="169"/>
      <c r="F15" s="169"/>
      <c r="G15" s="169"/>
      <c r="H15" s="169"/>
      <c r="I15" s="169"/>
      <c r="J15" s="169"/>
      <c r="K15" s="169"/>
      <c r="L15" s="137"/>
    </row>
    <row r="16" spans="2:13" ht="30" customHeight="1" x14ac:dyDescent="0.15">
      <c r="B16" s="169" t="s">
        <v>767</v>
      </c>
      <c r="C16" s="169"/>
      <c r="D16" s="169"/>
      <c r="E16" s="169"/>
      <c r="F16" s="169"/>
      <c r="G16" s="169"/>
      <c r="H16" s="169"/>
      <c r="I16" s="169"/>
      <c r="J16" s="169"/>
      <c r="K16" s="169"/>
      <c r="L16" s="137"/>
    </row>
    <row r="17" spans="2:14" x14ac:dyDescent="0.15">
      <c r="L17" s="142"/>
    </row>
    <row r="18" spans="2:14" x14ac:dyDescent="0.15">
      <c r="B18" s="169" t="s">
        <v>757</v>
      </c>
      <c r="C18" s="169"/>
      <c r="D18" s="169"/>
      <c r="E18" s="169"/>
      <c r="F18" s="169"/>
      <c r="G18" s="169"/>
      <c r="H18" s="169"/>
      <c r="I18" s="169"/>
      <c r="J18" s="169"/>
      <c r="K18" s="169"/>
      <c r="L18" s="143" t="str">
        <f>"重度就労_"&amp;L10&amp;"_"&amp;TEXT(L6,"yyyymm")&amp;"_"&amp;TEXT(L7,"yyyymm")&amp;".xlsx"</f>
        <v>重度就労__190001_190001.xlsx</v>
      </c>
      <c r="N18" t="str">
        <f ca="1">MID(CELL("filename",A1),FIND("[",CELL("filename",A1))+1,FIND("]",CELL("filename",A1))-FIND("[",CELL("filename",A1))-1)</f>
        <v>judosyurou_seikyu_ver1_4.xlsx</v>
      </c>
    </row>
  </sheetData>
  <sheetProtection sheet="1" objects="1" scenarios="1"/>
  <mergeCells count="12">
    <mergeCell ref="B18:K18"/>
    <mergeCell ref="B2:L3"/>
    <mergeCell ref="L1:M1"/>
    <mergeCell ref="B16:K16"/>
    <mergeCell ref="B13:K13"/>
    <mergeCell ref="B11:K11"/>
    <mergeCell ref="B10:K10"/>
    <mergeCell ref="B7:K7"/>
    <mergeCell ref="B6:K6"/>
    <mergeCell ref="B12:K12"/>
    <mergeCell ref="B15:K15"/>
    <mergeCell ref="B14:K14"/>
  </mergeCells>
  <phoneticPr fontId="1"/>
  <conditionalFormatting sqref="L18">
    <cfRule type="expression" dxfId="165" priority="1">
      <formula>$L$18&lt;&gt;$N$18</formula>
    </cfRule>
  </conditionalFormatting>
  <dataValidations xWindow="569" yWindow="450" count="9">
    <dataValidation type="date" allowBlank="1" showInputMessage="1" showErrorMessage="1" promptTitle="サービス提供年月" prompt="サービス提供年月を日付で入力してください。_x000a_（例　令和4年4月の場合　2022/4/1　と入力します。）" sqref="L7" xr:uid="{00000000-0002-0000-0000-000000000000}">
      <formula1>44652</formula1>
      <formula2>401493</formula2>
    </dataValidation>
    <dataValidation type="whole" allowBlank="1" showInputMessage="1" showErrorMessage="1" promptTitle="事業所番号を入力してください。" prompt="10桁の数字で入力してください。" sqref="L10" xr:uid="{00000000-0002-0000-0000-000001000000}">
      <formula1>2310000000</formula1>
      <formula2>2399999999</formula2>
    </dataValidation>
    <dataValidation imeMode="on" allowBlank="1" showInputMessage="1" showErrorMessage="1" promptTitle="法人名" prompt="請求書に印字する法人名を入力してください。" sqref="L14" xr:uid="{00000000-0002-0000-0000-000002000000}"/>
    <dataValidation type="date" allowBlank="1" showInputMessage="1" showErrorMessage="1" promptTitle="請求年月日" prompt="請求書を提出する日付を入力してください。_x000a_（例　令和4年5月10日の場合2022/5/10と入力します。）" sqref="L6" xr:uid="{00000000-0002-0000-0000-000003000000}">
      <formula1>44682</formula1>
      <formula2>401523</formula2>
    </dataValidation>
    <dataValidation imeMode="on" allowBlank="1" showInputMessage="1" showErrorMessage="1" promptTitle="法人の代表者職名、氏名" prompt="請求書に印字する代表者職名、代表者氏名を入力してください。" sqref="L16" xr:uid="{00000000-0002-0000-0000-000004000000}"/>
    <dataValidation imeMode="on" allowBlank="1" showInputMessage="1" showErrorMessage="1" promptTitle="事業所名" prompt="請求書に印字する事業所名を入力してください。" sqref="L11" xr:uid="{00000000-0002-0000-0000-000005000000}"/>
    <dataValidation type="whole" imeMode="on" allowBlank="1" showInputMessage="1" showErrorMessage="1" promptTitle="法人郵便番号" prompt="法人住所の郵便番号を7桁の数字入力してください。_x000a_（ハイフンは入力不要です。）" sqref="L12" xr:uid="{00000000-0002-0000-0000-000006000000}">
      <formula1>0</formula1>
      <formula2>9999999</formula2>
    </dataValidation>
    <dataValidation imeMode="on" allowBlank="1" showInputMessage="1" showErrorMessage="1" promptTitle="法人・事業所の電話番号" prompt="法人または事業所の連絡がつく電話番号を入力してください。" sqref="L15" xr:uid="{00000000-0002-0000-0000-000007000000}"/>
    <dataValidation imeMode="on" allowBlank="1" showInputMessage="1" showErrorMessage="1" promptTitle="法人住所" prompt="請求書に印字する法人の住所を入力してください。" sqref="L13" xr:uid="{00000000-0002-0000-0000-000008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503"/>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sqref="A1:A2"/>
    </sheetView>
  </sheetViews>
  <sheetFormatPr defaultRowHeight="11.25" x14ac:dyDescent="0.15"/>
  <cols>
    <col min="1" max="1" width="3.75" style="17" bestFit="1" customWidth="1"/>
    <col min="2" max="2" width="11" style="41" bestFit="1" customWidth="1"/>
    <col min="3" max="3" width="11" style="17" bestFit="1" customWidth="1"/>
    <col min="4" max="4" width="8.125" style="43" customWidth="1"/>
    <col min="5" max="5" width="20.5" style="17" bestFit="1" customWidth="1"/>
    <col min="6" max="6" width="14.125" style="17" bestFit="1" customWidth="1"/>
    <col min="7" max="7" width="9" style="17" bestFit="1" customWidth="1"/>
    <col min="8" max="8" width="9" style="17" customWidth="1"/>
    <col min="9" max="9" width="12.25" style="17" bestFit="1" customWidth="1"/>
    <col min="10" max="10" width="13" style="17" bestFit="1" customWidth="1"/>
    <col min="11" max="11" width="26.625" style="17" customWidth="1"/>
    <col min="12" max="12" width="10.125" style="17" hidden="1" customWidth="1"/>
    <col min="13" max="13" width="12.5" style="17" bestFit="1" customWidth="1"/>
    <col min="14" max="14" width="13.25" style="17" bestFit="1" customWidth="1"/>
    <col min="15" max="16" width="9" style="17"/>
    <col min="17" max="17" width="10.5" style="17" bestFit="1" customWidth="1"/>
    <col min="18" max="18" width="12.5" style="17" bestFit="1" customWidth="1"/>
    <col min="19" max="20" width="9" style="17"/>
    <col min="21" max="21" width="12.25" style="17" bestFit="1" customWidth="1"/>
    <col min="22" max="23" width="9" style="17"/>
    <col min="24" max="24" width="13.25" style="17" bestFit="1" customWidth="1"/>
    <col min="25" max="16384" width="9" style="17"/>
  </cols>
  <sheetData>
    <row r="1" spans="1:29" ht="13.5" customHeight="1" x14ac:dyDescent="0.15">
      <c r="A1" s="181" t="s">
        <v>47</v>
      </c>
      <c r="B1" s="182" t="s">
        <v>45</v>
      </c>
      <c r="C1" s="181" t="s">
        <v>46</v>
      </c>
      <c r="D1" s="181" t="s">
        <v>48</v>
      </c>
      <c r="E1" s="181"/>
      <c r="F1" s="181"/>
      <c r="G1" s="181" t="s">
        <v>160</v>
      </c>
      <c r="H1" s="181"/>
      <c r="I1" s="181"/>
      <c r="J1" s="181"/>
      <c r="K1" s="181" t="s">
        <v>695</v>
      </c>
      <c r="L1" s="181"/>
      <c r="M1" s="181"/>
      <c r="N1" s="181"/>
      <c r="O1" s="181"/>
      <c r="P1" s="181"/>
      <c r="Q1" s="178" t="s">
        <v>761</v>
      </c>
      <c r="R1" s="179"/>
      <c r="S1" s="179"/>
      <c r="T1" s="179"/>
      <c r="U1" s="179"/>
      <c r="V1" s="180"/>
      <c r="W1" s="177" t="s">
        <v>762</v>
      </c>
      <c r="X1" s="177"/>
      <c r="Y1" s="177"/>
      <c r="Z1" s="177"/>
    </row>
    <row r="2" spans="1:29" ht="27" customHeight="1" x14ac:dyDescent="0.15">
      <c r="A2" s="181"/>
      <c r="B2" s="182"/>
      <c r="C2" s="181"/>
      <c r="D2" s="33" t="s">
        <v>49</v>
      </c>
      <c r="E2" s="33" t="s">
        <v>50</v>
      </c>
      <c r="F2" s="33" t="s">
        <v>51</v>
      </c>
      <c r="G2" s="18" t="s">
        <v>56</v>
      </c>
      <c r="H2" s="18" t="s">
        <v>760</v>
      </c>
      <c r="I2" s="33" t="s">
        <v>52</v>
      </c>
      <c r="J2" s="33" t="s">
        <v>53</v>
      </c>
      <c r="K2" s="33" t="s">
        <v>119</v>
      </c>
      <c r="L2" s="26" t="s">
        <v>694</v>
      </c>
      <c r="M2" s="18" t="s">
        <v>161</v>
      </c>
      <c r="N2" s="18" t="s">
        <v>162</v>
      </c>
      <c r="O2" s="33" t="s">
        <v>54</v>
      </c>
      <c r="P2" s="33" t="s">
        <v>55</v>
      </c>
      <c r="Q2" s="27" t="s">
        <v>699</v>
      </c>
      <c r="R2" s="27" t="s">
        <v>710</v>
      </c>
      <c r="S2" s="27" t="s">
        <v>698</v>
      </c>
      <c r="T2" s="27" t="s">
        <v>696</v>
      </c>
      <c r="U2" s="27" t="s">
        <v>697</v>
      </c>
      <c r="V2" s="27" t="s">
        <v>703</v>
      </c>
      <c r="W2" s="27" t="s">
        <v>698</v>
      </c>
      <c r="X2" s="27" t="s">
        <v>700</v>
      </c>
      <c r="Y2" s="28" t="s">
        <v>701</v>
      </c>
      <c r="Z2" s="27" t="s">
        <v>702</v>
      </c>
    </row>
    <row r="3" spans="1:29" s="39" customFormat="1" x14ac:dyDescent="0.15">
      <c r="A3" s="25">
        <f>HYPERLINK("#"&amp;TEXT(B3,"0000000000")&amp;"!N4",ROW(A3)-2)</f>
        <v>1</v>
      </c>
      <c r="B3" s="34"/>
      <c r="C3" s="44"/>
      <c r="D3" s="42"/>
      <c r="E3" s="44"/>
      <c r="F3" s="44"/>
      <c r="G3" s="36"/>
      <c r="H3" s="36"/>
      <c r="I3" s="37"/>
      <c r="J3" s="37"/>
      <c r="K3" s="35"/>
      <c r="L3" s="35"/>
      <c r="M3" s="37"/>
      <c r="N3" s="37"/>
      <c r="O3" s="35"/>
      <c r="P3" s="35"/>
      <c r="Q3" s="35"/>
      <c r="R3" s="37"/>
      <c r="S3" s="35"/>
      <c r="T3" s="35"/>
      <c r="U3" s="37"/>
      <c r="V3" s="35"/>
      <c r="W3" s="35"/>
      <c r="X3" s="37"/>
      <c r="Y3" s="35"/>
      <c r="Z3" s="35"/>
      <c r="AB3" s="98" t="str">
        <f>IF(COUNTIF($B$3:$B$502,B3)&gt;1,"重複","")</f>
        <v/>
      </c>
      <c r="AC3" s="40"/>
    </row>
    <row r="4" spans="1:29" s="40" customFormat="1" x14ac:dyDescent="0.15">
      <c r="A4" s="25">
        <f t="shared" ref="A4:A67" si="0">HYPERLINK("#"&amp;TEXT(B4,"0000000000")&amp;"!N4",ROW(A4)-2)</f>
        <v>2</v>
      </c>
      <c r="B4" s="34"/>
      <c r="C4" s="44"/>
      <c r="D4" s="42"/>
      <c r="E4" s="44"/>
      <c r="F4" s="44"/>
      <c r="G4" s="36"/>
      <c r="H4" s="36"/>
      <c r="I4" s="37"/>
      <c r="J4" s="37"/>
      <c r="K4" s="35"/>
      <c r="L4" s="35"/>
      <c r="M4" s="37"/>
      <c r="N4" s="37"/>
      <c r="O4" s="35"/>
      <c r="P4" s="35"/>
      <c r="Q4" s="35"/>
      <c r="R4" s="37"/>
      <c r="S4" s="35"/>
      <c r="T4" s="35"/>
      <c r="U4" s="37"/>
      <c r="V4" s="35"/>
      <c r="W4" s="35"/>
      <c r="X4" s="37"/>
      <c r="Y4" s="35"/>
      <c r="Z4" s="35"/>
      <c r="AB4" s="98" t="str">
        <f t="shared" ref="AB4:AB66" si="1">IF(COUNTIF($B$3:$B$502,B4)&gt;1,"重複","")</f>
        <v/>
      </c>
    </row>
    <row r="5" spans="1:29" s="40" customFormat="1" x14ac:dyDescent="0.15">
      <c r="A5" s="25">
        <f t="shared" si="0"/>
        <v>3</v>
      </c>
      <c r="B5" s="34"/>
      <c r="C5" s="44"/>
      <c r="D5" s="42"/>
      <c r="E5" s="44"/>
      <c r="F5" s="44"/>
      <c r="G5" s="36"/>
      <c r="H5" s="36"/>
      <c r="I5" s="37"/>
      <c r="J5" s="37"/>
      <c r="K5" s="35"/>
      <c r="L5" s="35"/>
      <c r="M5" s="37"/>
      <c r="N5" s="37"/>
      <c r="O5" s="35"/>
      <c r="P5" s="35"/>
      <c r="Q5" s="35"/>
      <c r="R5" s="37"/>
      <c r="S5" s="35"/>
      <c r="T5" s="35"/>
      <c r="U5" s="37"/>
      <c r="V5" s="35"/>
      <c r="W5" s="35"/>
      <c r="X5" s="37"/>
      <c r="Y5" s="35"/>
      <c r="Z5" s="35"/>
      <c r="AB5" s="98" t="str">
        <f t="shared" si="1"/>
        <v/>
      </c>
    </row>
    <row r="6" spans="1:29" s="40" customFormat="1" x14ac:dyDescent="0.15">
      <c r="A6" s="25">
        <f t="shared" si="0"/>
        <v>4</v>
      </c>
      <c r="B6" s="34"/>
      <c r="C6" s="44"/>
      <c r="D6" s="42"/>
      <c r="E6" s="44"/>
      <c r="F6" s="44"/>
      <c r="G6" s="36"/>
      <c r="H6" s="36"/>
      <c r="I6" s="37"/>
      <c r="J6" s="37"/>
      <c r="K6" s="35"/>
      <c r="L6" s="35"/>
      <c r="M6" s="37"/>
      <c r="N6" s="37"/>
      <c r="O6" s="35"/>
      <c r="P6" s="35"/>
      <c r="Q6" s="35"/>
      <c r="R6" s="37"/>
      <c r="S6" s="35"/>
      <c r="T6" s="35"/>
      <c r="U6" s="37"/>
      <c r="V6" s="35"/>
      <c r="W6" s="35"/>
      <c r="X6" s="37"/>
      <c r="Y6" s="35"/>
      <c r="Z6" s="35"/>
      <c r="AB6" s="98" t="str">
        <f t="shared" si="1"/>
        <v/>
      </c>
    </row>
    <row r="7" spans="1:29" s="40" customFormat="1" x14ac:dyDescent="0.15">
      <c r="A7" s="25">
        <f t="shared" si="0"/>
        <v>5</v>
      </c>
      <c r="B7" s="34"/>
      <c r="C7" s="44"/>
      <c r="D7" s="42"/>
      <c r="E7" s="44"/>
      <c r="F7" s="44"/>
      <c r="G7" s="36"/>
      <c r="H7" s="36"/>
      <c r="I7" s="37"/>
      <c r="J7" s="37"/>
      <c r="K7" s="35"/>
      <c r="L7" s="35"/>
      <c r="M7" s="37"/>
      <c r="N7" s="37"/>
      <c r="O7" s="35"/>
      <c r="P7" s="35"/>
      <c r="Q7" s="35"/>
      <c r="R7" s="37"/>
      <c r="S7" s="35"/>
      <c r="T7" s="35"/>
      <c r="U7" s="37"/>
      <c r="V7" s="35"/>
      <c r="W7" s="35"/>
      <c r="X7" s="37"/>
      <c r="Y7" s="35"/>
      <c r="Z7" s="35"/>
      <c r="AB7" s="98" t="str">
        <f t="shared" si="1"/>
        <v/>
      </c>
    </row>
    <row r="8" spans="1:29" s="40" customFormat="1" x14ac:dyDescent="0.15">
      <c r="A8" s="25">
        <f t="shared" si="0"/>
        <v>6</v>
      </c>
      <c r="B8" s="34"/>
      <c r="C8" s="44"/>
      <c r="D8" s="42"/>
      <c r="E8" s="44"/>
      <c r="F8" s="44"/>
      <c r="G8" s="36"/>
      <c r="H8" s="36"/>
      <c r="I8" s="37"/>
      <c r="J8" s="37"/>
      <c r="K8" s="35"/>
      <c r="L8" s="35"/>
      <c r="M8" s="37"/>
      <c r="N8" s="37"/>
      <c r="O8" s="35"/>
      <c r="P8" s="35"/>
      <c r="Q8" s="35"/>
      <c r="R8" s="37"/>
      <c r="S8" s="35"/>
      <c r="T8" s="35"/>
      <c r="U8" s="37"/>
      <c r="V8" s="35"/>
      <c r="W8" s="35"/>
      <c r="X8" s="37"/>
      <c r="Y8" s="35"/>
      <c r="Z8" s="35"/>
      <c r="AB8" s="98" t="str">
        <f t="shared" si="1"/>
        <v/>
      </c>
    </row>
    <row r="9" spans="1:29" s="40" customFormat="1" x14ac:dyDescent="0.15">
      <c r="A9" s="25">
        <f t="shared" si="0"/>
        <v>7</v>
      </c>
      <c r="B9" s="34"/>
      <c r="C9" s="44"/>
      <c r="D9" s="42"/>
      <c r="E9" s="44"/>
      <c r="F9" s="44"/>
      <c r="G9" s="36"/>
      <c r="H9" s="36"/>
      <c r="I9" s="37"/>
      <c r="J9" s="37"/>
      <c r="K9" s="35"/>
      <c r="L9" s="35"/>
      <c r="M9" s="37"/>
      <c r="N9" s="37"/>
      <c r="O9" s="35"/>
      <c r="P9" s="35"/>
      <c r="Q9" s="35"/>
      <c r="R9" s="37"/>
      <c r="S9" s="35"/>
      <c r="T9" s="35"/>
      <c r="U9" s="37"/>
      <c r="V9" s="35"/>
      <c r="W9" s="35"/>
      <c r="X9" s="37"/>
      <c r="Y9" s="35"/>
      <c r="Z9" s="35"/>
      <c r="AB9" s="98" t="str">
        <f t="shared" si="1"/>
        <v/>
      </c>
    </row>
    <row r="10" spans="1:29" s="40" customFormat="1" x14ac:dyDescent="0.15">
      <c r="A10" s="25">
        <f t="shared" si="0"/>
        <v>8</v>
      </c>
      <c r="B10" s="34"/>
      <c r="C10" s="44"/>
      <c r="D10" s="42"/>
      <c r="E10" s="44"/>
      <c r="F10" s="44"/>
      <c r="G10" s="36"/>
      <c r="H10" s="36"/>
      <c r="I10" s="37"/>
      <c r="J10" s="37"/>
      <c r="K10" s="35"/>
      <c r="L10" s="35"/>
      <c r="M10" s="37"/>
      <c r="N10" s="37"/>
      <c r="O10" s="35"/>
      <c r="P10" s="35"/>
      <c r="Q10" s="35"/>
      <c r="R10" s="37"/>
      <c r="S10" s="35"/>
      <c r="T10" s="35"/>
      <c r="U10" s="37"/>
      <c r="V10" s="35"/>
      <c r="W10" s="35"/>
      <c r="X10" s="37"/>
      <c r="Y10" s="35"/>
      <c r="Z10" s="35"/>
      <c r="AB10" s="98" t="str">
        <f t="shared" si="1"/>
        <v/>
      </c>
    </row>
    <row r="11" spans="1:29" s="40" customFormat="1" x14ac:dyDescent="0.15">
      <c r="A11" s="25">
        <f t="shared" si="0"/>
        <v>9</v>
      </c>
      <c r="B11" s="34"/>
      <c r="C11" s="44"/>
      <c r="D11" s="42"/>
      <c r="E11" s="44"/>
      <c r="F11" s="44"/>
      <c r="G11" s="36"/>
      <c r="H11" s="36"/>
      <c r="I11" s="37"/>
      <c r="J11" s="37"/>
      <c r="K11" s="35"/>
      <c r="L11" s="35"/>
      <c r="M11" s="37"/>
      <c r="N11" s="37"/>
      <c r="O11" s="35"/>
      <c r="P11" s="35"/>
      <c r="Q11" s="35"/>
      <c r="R11" s="37"/>
      <c r="S11" s="35"/>
      <c r="T11" s="35"/>
      <c r="U11" s="37"/>
      <c r="V11" s="35"/>
      <c r="W11" s="35"/>
      <c r="X11" s="37"/>
      <c r="Y11" s="35"/>
      <c r="Z11" s="35"/>
      <c r="AB11" s="98" t="str">
        <f t="shared" si="1"/>
        <v/>
      </c>
    </row>
    <row r="12" spans="1:29" s="40" customFormat="1" x14ac:dyDescent="0.15">
      <c r="A12" s="25">
        <f t="shared" si="0"/>
        <v>10</v>
      </c>
      <c r="B12" s="34"/>
      <c r="C12" s="44"/>
      <c r="D12" s="42"/>
      <c r="E12" s="44"/>
      <c r="F12" s="44"/>
      <c r="G12" s="36"/>
      <c r="H12" s="36"/>
      <c r="I12" s="37"/>
      <c r="J12" s="37"/>
      <c r="K12" s="35"/>
      <c r="L12" s="35"/>
      <c r="M12" s="37"/>
      <c r="N12" s="37"/>
      <c r="O12" s="35"/>
      <c r="P12" s="35"/>
      <c r="Q12" s="35"/>
      <c r="R12" s="37"/>
      <c r="S12" s="35"/>
      <c r="T12" s="35"/>
      <c r="U12" s="37"/>
      <c r="V12" s="35"/>
      <c r="W12" s="35"/>
      <c r="X12" s="37"/>
      <c r="Y12" s="35"/>
      <c r="Z12" s="35"/>
      <c r="AB12" s="98" t="str">
        <f t="shared" si="1"/>
        <v/>
      </c>
    </row>
    <row r="13" spans="1:29" s="40" customFormat="1" x14ac:dyDescent="0.15">
      <c r="A13" s="25">
        <f t="shared" si="0"/>
        <v>11</v>
      </c>
      <c r="B13" s="34"/>
      <c r="C13" s="44"/>
      <c r="D13" s="42"/>
      <c r="E13" s="44"/>
      <c r="F13" s="44"/>
      <c r="G13" s="36"/>
      <c r="H13" s="36"/>
      <c r="I13" s="37"/>
      <c r="J13" s="37"/>
      <c r="K13" s="35"/>
      <c r="L13" s="35"/>
      <c r="M13" s="37"/>
      <c r="N13" s="37"/>
      <c r="O13" s="35"/>
      <c r="P13" s="35"/>
      <c r="Q13" s="35"/>
      <c r="R13" s="37"/>
      <c r="S13" s="35"/>
      <c r="T13" s="35"/>
      <c r="U13" s="37"/>
      <c r="V13" s="35"/>
      <c r="W13" s="35"/>
      <c r="X13" s="37"/>
      <c r="Y13" s="35"/>
      <c r="Z13" s="35"/>
      <c r="AB13" s="98" t="str">
        <f t="shared" si="1"/>
        <v/>
      </c>
    </row>
    <row r="14" spans="1:29" s="40" customFormat="1" x14ac:dyDescent="0.15">
      <c r="A14" s="25">
        <f t="shared" si="0"/>
        <v>12</v>
      </c>
      <c r="B14" s="34"/>
      <c r="C14" s="44"/>
      <c r="D14" s="42"/>
      <c r="E14" s="44"/>
      <c r="F14" s="44"/>
      <c r="G14" s="36"/>
      <c r="H14" s="36"/>
      <c r="I14" s="37"/>
      <c r="J14" s="37"/>
      <c r="K14" s="35"/>
      <c r="L14" s="35"/>
      <c r="M14" s="37"/>
      <c r="N14" s="37"/>
      <c r="O14" s="35"/>
      <c r="P14" s="35"/>
      <c r="Q14" s="35"/>
      <c r="R14" s="37"/>
      <c r="S14" s="35"/>
      <c r="T14" s="35"/>
      <c r="U14" s="37"/>
      <c r="V14" s="35"/>
      <c r="W14" s="35"/>
      <c r="X14" s="37"/>
      <c r="Y14" s="35"/>
      <c r="Z14" s="35"/>
      <c r="AB14" s="98" t="str">
        <f t="shared" si="1"/>
        <v/>
      </c>
    </row>
    <row r="15" spans="1:29" s="40" customFormat="1" x14ac:dyDescent="0.15">
      <c r="A15" s="25">
        <f t="shared" si="0"/>
        <v>13</v>
      </c>
      <c r="B15" s="34"/>
      <c r="C15" s="44"/>
      <c r="D15" s="42"/>
      <c r="E15" s="44"/>
      <c r="F15" s="44"/>
      <c r="G15" s="36"/>
      <c r="H15" s="36"/>
      <c r="I15" s="37"/>
      <c r="J15" s="37"/>
      <c r="K15" s="35"/>
      <c r="L15" s="35"/>
      <c r="M15" s="37"/>
      <c r="N15" s="37"/>
      <c r="O15" s="35"/>
      <c r="P15" s="35"/>
      <c r="Q15" s="35"/>
      <c r="R15" s="37"/>
      <c r="S15" s="35"/>
      <c r="T15" s="35"/>
      <c r="U15" s="37"/>
      <c r="V15" s="35"/>
      <c r="W15" s="35"/>
      <c r="X15" s="37"/>
      <c r="Y15" s="35"/>
      <c r="Z15" s="35"/>
      <c r="AB15" s="98" t="str">
        <f t="shared" si="1"/>
        <v/>
      </c>
    </row>
    <row r="16" spans="1:29" s="40" customFormat="1" x14ac:dyDescent="0.15">
      <c r="A16" s="25">
        <f t="shared" si="0"/>
        <v>14</v>
      </c>
      <c r="B16" s="34"/>
      <c r="C16" s="44"/>
      <c r="D16" s="42"/>
      <c r="E16" s="44"/>
      <c r="F16" s="44"/>
      <c r="G16" s="36"/>
      <c r="H16" s="36"/>
      <c r="I16" s="37"/>
      <c r="J16" s="37"/>
      <c r="K16" s="35"/>
      <c r="L16" s="35"/>
      <c r="M16" s="37"/>
      <c r="N16" s="37"/>
      <c r="O16" s="35"/>
      <c r="P16" s="35"/>
      <c r="Q16" s="35"/>
      <c r="R16" s="37"/>
      <c r="S16" s="35"/>
      <c r="T16" s="35"/>
      <c r="U16" s="37"/>
      <c r="V16" s="35"/>
      <c r="W16" s="35"/>
      <c r="X16" s="37"/>
      <c r="Y16" s="35"/>
      <c r="Z16" s="35"/>
      <c r="AB16" s="98" t="str">
        <f t="shared" si="1"/>
        <v/>
      </c>
    </row>
    <row r="17" spans="1:28" s="40" customFormat="1" x14ac:dyDescent="0.15">
      <c r="A17" s="25">
        <f t="shared" si="0"/>
        <v>15</v>
      </c>
      <c r="B17" s="34"/>
      <c r="C17" s="44"/>
      <c r="D17" s="42"/>
      <c r="E17" s="44"/>
      <c r="F17" s="44"/>
      <c r="G17" s="36"/>
      <c r="H17" s="36"/>
      <c r="I17" s="37"/>
      <c r="J17" s="37"/>
      <c r="K17" s="35"/>
      <c r="L17" s="35"/>
      <c r="M17" s="37"/>
      <c r="N17" s="37"/>
      <c r="O17" s="35"/>
      <c r="P17" s="35"/>
      <c r="Q17" s="35"/>
      <c r="R17" s="37"/>
      <c r="S17" s="35"/>
      <c r="T17" s="35"/>
      <c r="U17" s="37"/>
      <c r="V17" s="35"/>
      <c r="W17" s="35"/>
      <c r="X17" s="37"/>
      <c r="Y17" s="35"/>
      <c r="Z17" s="35"/>
      <c r="AB17" s="98" t="str">
        <f t="shared" si="1"/>
        <v/>
      </c>
    </row>
    <row r="18" spans="1:28" s="40" customFormat="1" x14ac:dyDescent="0.15">
      <c r="A18" s="25">
        <f t="shared" si="0"/>
        <v>16</v>
      </c>
      <c r="B18" s="34"/>
      <c r="C18" s="44"/>
      <c r="D18" s="42"/>
      <c r="E18" s="44"/>
      <c r="F18" s="44"/>
      <c r="G18" s="36"/>
      <c r="H18" s="36"/>
      <c r="I18" s="37"/>
      <c r="J18" s="37"/>
      <c r="K18" s="35"/>
      <c r="L18" s="35"/>
      <c r="M18" s="37"/>
      <c r="N18" s="37"/>
      <c r="O18" s="35"/>
      <c r="P18" s="35"/>
      <c r="Q18" s="35"/>
      <c r="R18" s="37"/>
      <c r="S18" s="35"/>
      <c r="T18" s="35"/>
      <c r="U18" s="37"/>
      <c r="V18" s="35"/>
      <c r="W18" s="35"/>
      <c r="X18" s="37"/>
      <c r="Y18" s="35"/>
      <c r="Z18" s="35"/>
      <c r="AB18" s="98" t="str">
        <f t="shared" si="1"/>
        <v/>
      </c>
    </row>
    <row r="19" spans="1:28" s="40" customFormat="1" x14ac:dyDescent="0.15">
      <c r="A19" s="25">
        <f t="shared" si="0"/>
        <v>17</v>
      </c>
      <c r="B19" s="34"/>
      <c r="C19" s="44"/>
      <c r="D19" s="42"/>
      <c r="E19" s="44"/>
      <c r="F19" s="44"/>
      <c r="G19" s="36"/>
      <c r="H19" s="36"/>
      <c r="I19" s="37"/>
      <c r="J19" s="37"/>
      <c r="K19" s="35"/>
      <c r="L19" s="35"/>
      <c r="M19" s="37"/>
      <c r="N19" s="37"/>
      <c r="O19" s="35"/>
      <c r="P19" s="35"/>
      <c r="Q19" s="35"/>
      <c r="R19" s="37"/>
      <c r="S19" s="35"/>
      <c r="T19" s="35"/>
      <c r="U19" s="37"/>
      <c r="V19" s="35"/>
      <c r="W19" s="35"/>
      <c r="X19" s="37"/>
      <c r="Y19" s="35"/>
      <c r="Z19" s="35"/>
      <c r="AB19" s="98" t="str">
        <f t="shared" si="1"/>
        <v/>
      </c>
    </row>
    <row r="20" spans="1:28" s="40" customFormat="1" x14ac:dyDescent="0.15">
      <c r="A20" s="25">
        <f t="shared" si="0"/>
        <v>18</v>
      </c>
      <c r="B20" s="34"/>
      <c r="C20" s="44"/>
      <c r="D20" s="42"/>
      <c r="E20" s="44"/>
      <c r="F20" s="44"/>
      <c r="G20" s="36"/>
      <c r="H20" s="36"/>
      <c r="I20" s="37"/>
      <c r="J20" s="37"/>
      <c r="K20" s="35"/>
      <c r="L20" s="35"/>
      <c r="M20" s="37"/>
      <c r="N20" s="37"/>
      <c r="O20" s="35"/>
      <c r="P20" s="35"/>
      <c r="Q20" s="35"/>
      <c r="R20" s="37"/>
      <c r="S20" s="35"/>
      <c r="T20" s="35"/>
      <c r="U20" s="37"/>
      <c r="V20" s="35"/>
      <c r="W20" s="35"/>
      <c r="X20" s="37"/>
      <c r="Y20" s="35"/>
      <c r="Z20" s="35"/>
      <c r="AB20" s="98" t="str">
        <f t="shared" si="1"/>
        <v/>
      </c>
    </row>
    <row r="21" spans="1:28" s="40" customFormat="1" x14ac:dyDescent="0.15">
      <c r="A21" s="25">
        <f t="shared" si="0"/>
        <v>19</v>
      </c>
      <c r="B21" s="34"/>
      <c r="C21" s="44"/>
      <c r="D21" s="42"/>
      <c r="E21" s="44"/>
      <c r="F21" s="44"/>
      <c r="G21" s="36"/>
      <c r="H21" s="36"/>
      <c r="I21" s="37"/>
      <c r="J21" s="37"/>
      <c r="K21" s="35"/>
      <c r="L21" s="35"/>
      <c r="M21" s="37"/>
      <c r="N21" s="37"/>
      <c r="O21" s="35"/>
      <c r="P21" s="35"/>
      <c r="Q21" s="35"/>
      <c r="R21" s="37"/>
      <c r="S21" s="35"/>
      <c r="T21" s="35"/>
      <c r="U21" s="37"/>
      <c r="V21" s="35"/>
      <c r="W21" s="35"/>
      <c r="X21" s="37"/>
      <c r="Y21" s="35"/>
      <c r="Z21" s="35"/>
      <c r="AB21" s="98" t="str">
        <f t="shared" si="1"/>
        <v/>
      </c>
    </row>
    <row r="22" spans="1:28" s="40" customFormat="1" x14ac:dyDescent="0.15">
      <c r="A22" s="25">
        <f t="shared" si="0"/>
        <v>20</v>
      </c>
      <c r="B22" s="34"/>
      <c r="C22" s="44"/>
      <c r="D22" s="42"/>
      <c r="E22" s="44"/>
      <c r="F22" s="44"/>
      <c r="G22" s="36"/>
      <c r="H22" s="36"/>
      <c r="I22" s="37"/>
      <c r="J22" s="37"/>
      <c r="K22" s="35"/>
      <c r="L22" s="35" t="str">
        <f>IFERROR(VLOOKUP(K22,基本設定!$A$3:$B$7,2,FALSE),"")</f>
        <v/>
      </c>
      <c r="M22" s="37"/>
      <c r="N22" s="37"/>
      <c r="O22" s="35"/>
      <c r="P22" s="35"/>
      <c r="Q22" s="35"/>
      <c r="R22" s="37"/>
      <c r="S22" s="35"/>
      <c r="T22" s="35"/>
      <c r="U22" s="37"/>
      <c r="V22" s="35"/>
      <c r="W22" s="35"/>
      <c r="X22" s="37"/>
      <c r="Y22" s="35"/>
      <c r="Z22" s="35"/>
      <c r="AB22" s="98" t="str">
        <f t="shared" si="1"/>
        <v/>
      </c>
    </row>
    <row r="23" spans="1:28" s="40" customFormat="1" x14ac:dyDescent="0.15">
      <c r="A23" s="25">
        <f t="shared" si="0"/>
        <v>21</v>
      </c>
      <c r="B23" s="34"/>
      <c r="C23" s="44"/>
      <c r="D23" s="42"/>
      <c r="E23" s="44"/>
      <c r="F23" s="44"/>
      <c r="G23" s="36"/>
      <c r="H23" s="36"/>
      <c r="I23" s="37"/>
      <c r="J23" s="37"/>
      <c r="K23" s="35"/>
      <c r="L23" s="35" t="str">
        <f>IFERROR(VLOOKUP(K23,基本設定!$A$3:$B$7,2,FALSE),"")</f>
        <v/>
      </c>
      <c r="M23" s="37"/>
      <c r="N23" s="37"/>
      <c r="O23" s="35"/>
      <c r="P23" s="35"/>
      <c r="Q23" s="35"/>
      <c r="R23" s="37"/>
      <c r="S23" s="35"/>
      <c r="T23" s="35"/>
      <c r="U23" s="37"/>
      <c r="V23" s="35"/>
      <c r="W23" s="35"/>
      <c r="X23" s="37"/>
      <c r="Y23" s="35"/>
      <c r="Z23" s="35"/>
      <c r="AB23" s="98" t="str">
        <f t="shared" si="1"/>
        <v/>
      </c>
    </row>
    <row r="24" spans="1:28" s="40" customFormat="1" x14ac:dyDescent="0.15">
      <c r="A24" s="25">
        <f t="shared" si="0"/>
        <v>22</v>
      </c>
      <c r="B24" s="34"/>
      <c r="C24" s="44"/>
      <c r="D24" s="42"/>
      <c r="E24" s="44"/>
      <c r="F24" s="44"/>
      <c r="G24" s="36"/>
      <c r="H24" s="36"/>
      <c r="I24" s="37"/>
      <c r="J24" s="37"/>
      <c r="K24" s="35"/>
      <c r="L24" s="35" t="str">
        <f>IFERROR(VLOOKUP(K24,基本設定!$A$3:$B$7,2,FALSE),"")</f>
        <v/>
      </c>
      <c r="M24" s="37"/>
      <c r="N24" s="37"/>
      <c r="O24" s="35"/>
      <c r="P24" s="35"/>
      <c r="Q24" s="35"/>
      <c r="R24" s="37"/>
      <c r="S24" s="35"/>
      <c r="T24" s="35"/>
      <c r="U24" s="37"/>
      <c r="V24" s="35"/>
      <c r="W24" s="35"/>
      <c r="X24" s="37"/>
      <c r="Y24" s="35"/>
      <c r="Z24" s="35"/>
      <c r="AB24" s="98" t="str">
        <f t="shared" si="1"/>
        <v/>
      </c>
    </row>
    <row r="25" spans="1:28" s="40" customFormat="1" x14ac:dyDescent="0.15">
      <c r="A25" s="25">
        <f t="shared" si="0"/>
        <v>23</v>
      </c>
      <c r="B25" s="34"/>
      <c r="C25" s="44"/>
      <c r="D25" s="42"/>
      <c r="E25" s="44"/>
      <c r="F25" s="44"/>
      <c r="G25" s="36"/>
      <c r="H25" s="36"/>
      <c r="I25" s="37"/>
      <c r="J25" s="37"/>
      <c r="K25" s="35"/>
      <c r="L25" s="35" t="str">
        <f>IFERROR(VLOOKUP(K25,基本設定!$A$3:$B$7,2,FALSE),"")</f>
        <v/>
      </c>
      <c r="M25" s="37"/>
      <c r="N25" s="37"/>
      <c r="O25" s="35"/>
      <c r="P25" s="35"/>
      <c r="Q25" s="35"/>
      <c r="R25" s="37"/>
      <c r="S25" s="35"/>
      <c r="T25" s="35"/>
      <c r="U25" s="37"/>
      <c r="V25" s="35"/>
      <c r="W25" s="35"/>
      <c r="X25" s="37"/>
      <c r="Y25" s="35"/>
      <c r="Z25" s="35"/>
      <c r="AB25" s="98" t="str">
        <f t="shared" si="1"/>
        <v/>
      </c>
    </row>
    <row r="26" spans="1:28" s="40" customFormat="1" x14ac:dyDescent="0.15">
      <c r="A26" s="25">
        <f t="shared" si="0"/>
        <v>24</v>
      </c>
      <c r="B26" s="34"/>
      <c r="C26" s="44"/>
      <c r="D26" s="42"/>
      <c r="E26" s="44"/>
      <c r="F26" s="44"/>
      <c r="G26" s="36"/>
      <c r="H26" s="36"/>
      <c r="I26" s="37"/>
      <c r="J26" s="37"/>
      <c r="K26" s="35"/>
      <c r="L26" s="35" t="str">
        <f>IFERROR(VLOOKUP(K26,基本設定!$A$3:$B$7,2,FALSE),"")</f>
        <v/>
      </c>
      <c r="M26" s="37"/>
      <c r="N26" s="37"/>
      <c r="O26" s="35"/>
      <c r="P26" s="35"/>
      <c r="Q26" s="35"/>
      <c r="R26" s="37"/>
      <c r="S26" s="35"/>
      <c r="T26" s="35"/>
      <c r="U26" s="37"/>
      <c r="V26" s="35"/>
      <c r="W26" s="35"/>
      <c r="X26" s="37"/>
      <c r="Y26" s="35"/>
      <c r="Z26" s="35"/>
      <c r="AB26" s="98" t="str">
        <f t="shared" si="1"/>
        <v/>
      </c>
    </row>
    <row r="27" spans="1:28" s="40" customFormat="1" x14ac:dyDescent="0.15">
      <c r="A27" s="25">
        <f t="shared" si="0"/>
        <v>25</v>
      </c>
      <c r="B27" s="34"/>
      <c r="C27" s="44"/>
      <c r="D27" s="42"/>
      <c r="E27" s="44"/>
      <c r="F27" s="44"/>
      <c r="G27" s="36"/>
      <c r="H27" s="36"/>
      <c r="I27" s="37"/>
      <c r="J27" s="37"/>
      <c r="K27" s="35"/>
      <c r="L27" s="35" t="str">
        <f>IFERROR(VLOOKUP(K27,基本設定!$A$3:$B$7,2,FALSE),"")</f>
        <v/>
      </c>
      <c r="M27" s="37"/>
      <c r="N27" s="37"/>
      <c r="O27" s="35"/>
      <c r="P27" s="35"/>
      <c r="Q27" s="35"/>
      <c r="R27" s="37"/>
      <c r="S27" s="35"/>
      <c r="T27" s="35"/>
      <c r="U27" s="37"/>
      <c r="V27" s="35"/>
      <c r="W27" s="35"/>
      <c r="X27" s="37"/>
      <c r="Y27" s="35"/>
      <c r="Z27" s="35"/>
      <c r="AB27" s="98" t="str">
        <f t="shared" si="1"/>
        <v/>
      </c>
    </row>
    <row r="28" spans="1:28" s="40" customFormat="1" x14ac:dyDescent="0.15">
      <c r="A28" s="25">
        <f t="shared" si="0"/>
        <v>26</v>
      </c>
      <c r="B28" s="34"/>
      <c r="C28" s="44"/>
      <c r="D28" s="42"/>
      <c r="E28" s="44"/>
      <c r="F28" s="44"/>
      <c r="G28" s="36"/>
      <c r="H28" s="36"/>
      <c r="I28" s="37"/>
      <c r="J28" s="37"/>
      <c r="K28" s="35"/>
      <c r="L28" s="35" t="str">
        <f>IFERROR(VLOOKUP(K28,基本設定!$A$3:$B$7,2,FALSE),"")</f>
        <v/>
      </c>
      <c r="M28" s="37"/>
      <c r="N28" s="37"/>
      <c r="O28" s="35"/>
      <c r="P28" s="35"/>
      <c r="Q28" s="35"/>
      <c r="R28" s="37"/>
      <c r="S28" s="35"/>
      <c r="T28" s="35"/>
      <c r="U28" s="37"/>
      <c r="V28" s="35"/>
      <c r="W28" s="35"/>
      <c r="X28" s="37"/>
      <c r="Y28" s="35"/>
      <c r="Z28" s="35"/>
      <c r="AB28" s="98" t="str">
        <f t="shared" si="1"/>
        <v/>
      </c>
    </row>
    <row r="29" spans="1:28" s="40" customFormat="1" x14ac:dyDescent="0.15">
      <c r="A29" s="25">
        <f t="shared" si="0"/>
        <v>27</v>
      </c>
      <c r="B29" s="34"/>
      <c r="C29" s="44"/>
      <c r="D29" s="42"/>
      <c r="E29" s="44"/>
      <c r="F29" s="44"/>
      <c r="G29" s="36"/>
      <c r="H29" s="36"/>
      <c r="I29" s="37"/>
      <c r="J29" s="37"/>
      <c r="K29" s="35"/>
      <c r="L29" s="35" t="str">
        <f>IFERROR(VLOOKUP(K29,基本設定!$A$3:$B$7,2,FALSE),"")</f>
        <v/>
      </c>
      <c r="M29" s="37"/>
      <c r="N29" s="37"/>
      <c r="O29" s="35"/>
      <c r="P29" s="35"/>
      <c r="Q29" s="35"/>
      <c r="R29" s="37"/>
      <c r="S29" s="35"/>
      <c r="T29" s="35"/>
      <c r="U29" s="37"/>
      <c r="V29" s="35"/>
      <c r="W29" s="35"/>
      <c r="X29" s="37"/>
      <c r="Y29" s="35"/>
      <c r="Z29" s="35"/>
      <c r="AB29" s="98" t="str">
        <f t="shared" si="1"/>
        <v/>
      </c>
    </row>
    <row r="30" spans="1:28" s="40" customFormat="1" x14ac:dyDescent="0.15">
      <c r="A30" s="25">
        <f t="shared" si="0"/>
        <v>28</v>
      </c>
      <c r="B30" s="34"/>
      <c r="C30" s="44"/>
      <c r="D30" s="42"/>
      <c r="E30" s="44"/>
      <c r="F30" s="44"/>
      <c r="G30" s="36"/>
      <c r="H30" s="36"/>
      <c r="I30" s="37"/>
      <c r="J30" s="37"/>
      <c r="K30" s="35"/>
      <c r="L30" s="35" t="str">
        <f>IFERROR(VLOOKUP(K30,基本設定!$A$3:$B$7,2,FALSE),"")</f>
        <v/>
      </c>
      <c r="M30" s="37"/>
      <c r="N30" s="37"/>
      <c r="O30" s="35"/>
      <c r="P30" s="35"/>
      <c r="Q30" s="35"/>
      <c r="R30" s="37"/>
      <c r="S30" s="35"/>
      <c r="T30" s="35"/>
      <c r="U30" s="37"/>
      <c r="V30" s="35"/>
      <c r="W30" s="35"/>
      <c r="X30" s="37"/>
      <c r="Y30" s="35"/>
      <c r="Z30" s="35"/>
      <c r="AB30" s="98" t="str">
        <f t="shared" si="1"/>
        <v/>
      </c>
    </row>
    <row r="31" spans="1:28" s="40" customFormat="1" x14ac:dyDescent="0.15">
      <c r="A31" s="25">
        <f t="shared" si="0"/>
        <v>29</v>
      </c>
      <c r="B31" s="34"/>
      <c r="C31" s="44"/>
      <c r="D31" s="42"/>
      <c r="E31" s="44"/>
      <c r="F31" s="44"/>
      <c r="G31" s="36"/>
      <c r="H31" s="36"/>
      <c r="I31" s="37"/>
      <c r="J31" s="37"/>
      <c r="K31" s="35"/>
      <c r="L31" s="35" t="str">
        <f>IFERROR(VLOOKUP(K31,基本設定!$A$3:$B$7,2,FALSE),"")</f>
        <v/>
      </c>
      <c r="M31" s="37"/>
      <c r="N31" s="37"/>
      <c r="O31" s="35"/>
      <c r="P31" s="35"/>
      <c r="Q31" s="35"/>
      <c r="R31" s="37"/>
      <c r="S31" s="35"/>
      <c r="T31" s="35"/>
      <c r="U31" s="37"/>
      <c r="V31" s="35"/>
      <c r="W31" s="35"/>
      <c r="X31" s="37"/>
      <c r="Y31" s="35"/>
      <c r="Z31" s="35"/>
      <c r="AB31" s="98" t="str">
        <f t="shared" si="1"/>
        <v/>
      </c>
    </row>
    <row r="32" spans="1:28" s="40" customFormat="1" x14ac:dyDescent="0.15">
      <c r="A32" s="25">
        <f t="shared" si="0"/>
        <v>30</v>
      </c>
      <c r="B32" s="34"/>
      <c r="C32" s="44"/>
      <c r="D32" s="42"/>
      <c r="E32" s="44"/>
      <c r="F32" s="44"/>
      <c r="G32" s="36"/>
      <c r="H32" s="36"/>
      <c r="I32" s="37"/>
      <c r="J32" s="37"/>
      <c r="K32" s="35"/>
      <c r="L32" s="35" t="str">
        <f>IFERROR(VLOOKUP(K32,基本設定!$A$3:$B$7,2,FALSE),"")</f>
        <v/>
      </c>
      <c r="M32" s="37"/>
      <c r="N32" s="37"/>
      <c r="O32" s="35"/>
      <c r="P32" s="35"/>
      <c r="Q32" s="35"/>
      <c r="R32" s="37"/>
      <c r="S32" s="35"/>
      <c r="T32" s="35"/>
      <c r="U32" s="37"/>
      <c r="V32" s="35"/>
      <c r="W32" s="35"/>
      <c r="X32" s="37"/>
      <c r="Y32" s="35"/>
      <c r="Z32" s="35"/>
      <c r="AB32" s="98" t="str">
        <f t="shared" si="1"/>
        <v/>
      </c>
    </row>
    <row r="33" spans="1:28" s="40" customFormat="1" x14ac:dyDescent="0.15">
      <c r="A33" s="25">
        <f t="shared" si="0"/>
        <v>31</v>
      </c>
      <c r="B33" s="34"/>
      <c r="C33" s="44"/>
      <c r="D33" s="42"/>
      <c r="E33" s="44"/>
      <c r="F33" s="44"/>
      <c r="G33" s="36"/>
      <c r="H33" s="36"/>
      <c r="I33" s="37"/>
      <c r="J33" s="37"/>
      <c r="K33" s="35"/>
      <c r="L33" s="35" t="str">
        <f>IFERROR(VLOOKUP(K33,基本設定!$A$3:$B$7,2,FALSE),"")</f>
        <v/>
      </c>
      <c r="M33" s="37"/>
      <c r="N33" s="37"/>
      <c r="O33" s="35"/>
      <c r="P33" s="35"/>
      <c r="Q33" s="35"/>
      <c r="R33" s="37"/>
      <c r="S33" s="35"/>
      <c r="T33" s="35"/>
      <c r="U33" s="37"/>
      <c r="V33" s="35"/>
      <c r="W33" s="35"/>
      <c r="X33" s="37"/>
      <c r="Y33" s="35"/>
      <c r="Z33" s="35"/>
      <c r="AB33" s="98" t="str">
        <f t="shared" si="1"/>
        <v/>
      </c>
    </row>
    <row r="34" spans="1:28" s="40" customFormat="1" x14ac:dyDescent="0.15">
      <c r="A34" s="25">
        <f t="shared" si="0"/>
        <v>32</v>
      </c>
      <c r="B34" s="34"/>
      <c r="C34" s="44"/>
      <c r="D34" s="42"/>
      <c r="E34" s="44"/>
      <c r="F34" s="44"/>
      <c r="G34" s="36"/>
      <c r="H34" s="36"/>
      <c r="I34" s="37"/>
      <c r="J34" s="37"/>
      <c r="K34" s="35"/>
      <c r="L34" s="35" t="str">
        <f>IFERROR(VLOOKUP(K34,基本設定!$A$3:$B$7,2,FALSE),"")</f>
        <v/>
      </c>
      <c r="M34" s="37"/>
      <c r="N34" s="37"/>
      <c r="O34" s="35"/>
      <c r="P34" s="35"/>
      <c r="Q34" s="35"/>
      <c r="R34" s="37"/>
      <c r="S34" s="35"/>
      <c r="T34" s="35"/>
      <c r="U34" s="37"/>
      <c r="V34" s="35"/>
      <c r="W34" s="35"/>
      <c r="X34" s="37"/>
      <c r="Y34" s="35"/>
      <c r="Z34" s="35"/>
      <c r="AB34" s="98" t="str">
        <f t="shared" si="1"/>
        <v/>
      </c>
    </row>
    <row r="35" spans="1:28" s="40" customFormat="1" x14ac:dyDescent="0.15">
      <c r="A35" s="25">
        <f t="shared" si="0"/>
        <v>33</v>
      </c>
      <c r="B35" s="34"/>
      <c r="C35" s="44"/>
      <c r="D35" s="42"/>
      <c r="E35" s="44"/>
      <c r="F35" s="44"/>
      <c r="G35" s="36"/>
      <c r="H35" s="36"/>
      <c r="I35" s="37"/>
      <c r="J35" s="37"/>
      <c r="K35" s="35"/>
      <c r="L35" s="35" t="str">
        <f>IFERROR(VLOOKUP(K35,基本設定!$A$3:$B$7,2,FALSE),"")</f>
        <v/>
      </c>
      <c r="M35" s="37"/>
      <c r="N35" s="37"/>
      <c r="O35" s="35"/>
      <c r="P35" s="35"/>
      <c r="Q35" s="35"/>
      <c r="R35" s="37"/>
      <c r="S35" s="35"/>
      <c r="T35" s="35"/>
      <c r="U35" s="37"/>
      <c r="V35" s="35"/>
      <c r="W35" s="35"/>
      <c r="X35" s="37"/>
      <c r="Y35" s="35"/>
      <c r="Z35" s="35"/>
      <c r="AB35" s="98" t="str">
        <f t="shared" si="1"/>
        <v/>
      </c>
    </row>
    <row r="36" spans="1:28" s="40" customFormat="1" x14ac:dyDescent="0.15">
      <c r="A36" s="25">
        <f t="shared" si="0"/>
        <v>34</v>
      </c>
      <c r="B36" s="34"/>
      <c r="C36" s="44"/>
      <c r="D36" s="42"/>
      <c r="E36" s="44"/>
      <c r="F36" s="44"/>
      <c r="G36" s="36"/>
      <c r="H36" s="36"/>
      <c r="I36" s="37"/>
      <c r="J36" s="37"/>
      <c r="K36" s="35"/>
      <c r="L36" s="35" t="str">
        <f>IFERROR(VLOOKUP(K36,基本設定!$A$3:$B$7,2,FALSE),"")</f>
        <v/>
      </c>
      <c r="M36" s="37"/>
      <c r="N36" s="37"/>
      <c r="O36" s="35"/>
      <c r="P36" s="35"/>
      <c r="Q36" s="35"/>
      <c r="R36" s="37"/>
      <c r="S36" s="35"/>
      <c r="T36" s="35"/>
      <c r="U36" s="37"/>
      <c r="V36" s="35"/>
      <c r="W36" s="35"/>
      <c r="X36" s="37"/>
      <c r="Y36" s="35"/>
      <c r="Z36" s="35"/>
      <c r="AB36" s="98" t="str">
        <f t="shared" si="1"/>
        <v/>
      </c>
    </row>
    <row r="37" spans="1:28" s="40" customFormat="1" x14ac:dyDescent="0.15">
      <c r="A37" s="25">
        <f t="shared" si="0"/>
        <v>35</v>
      </c>
      <c r="B37" s="34"/>
      <c r="C37" s="44"/>
      <c r="D37" s="42"/>
      <c r="E37" s="44"/>
      <c r="F37" s="44"/>
      <c r="G37" s="36"/>
      <c r="H37" s="36"/>
      <c r="I37" s="37"/>
      <c r="J37" s="37"/>
      <c r="K37" s="35"/>
      <c r="L37" s="35" t="str">
        <f>IFERROR(VLOOKUP(K37,基本設定!$A$3:$B$7,2,FALSE),"")</f>
        <v/>
      </c>
      <c r="M37" s="37"/>
      <c r="N37" s="37"/>
      <c r="O37" s="35"/>
      <c r="P37" s="35"/>
      <c r="Q37" s="35"/>
      <c r="R37" s="37"/>
      <c r="S37" s="35"/>
      <c r="T37" s="35"/>
      <c r="U37" s="37"/>
      <c r="V37" s="35"/>
      <c r="W37" s="35"/>
      <c r="X37" s="37"/>
      <c r="Y37" s="35"/>
      <c r="Z37" s="35"/>
      <c r="AB37" s="98" t="str">
        <f t="shared" si="1"/>
        <v/>
      </c>
    </row>
    <row r="38" spans="1:28" s="40" customFormat="1" x14ac:dyDescent="0.15">
      <c r="A38" s="25">
        <f t="shared" si="0"/>
        <v>36</v>
      </c>
      <c r="B38" s="34"/>
      <c r="C38" s="44"/>
      <c r="D38" s="42"/>
      <c r="E38" s="44"/>
      <c r="F38" s="44"/>
      <c r="G38" s="36"/>
      <c r="H38" s="36"/>
      <c r="I38" s="37"/>
      <c r="J38" s="37"/>
      <c r="K38" s="35"/>
      <c r="L38" s="35" t="str">
        <f>IFERROR(VLOOKUP(K38,基本設定!$A$3:$B$7,2,FALSE),"")</f>
        <v/>
      </c>
      <c r="M38" s="37"/>
      <c r="N38" s="37"/>
      <c r="O38" s="35"/>
      <c r="P38" s="35"/>
      <c r="Q38" s="35"/>
      <c r="R38" s="37"/>
      <c r="S38" s="35"/>
      <c r="T38" s="35"/>
      <c r="U38" s="37"/>
      <c r="V38" s="35"/>
      <c r="W38" s="35"/>
      <c r="X38" s="37"/>
      <c r="Y38" s="35"/>
      <c r="Z38" s="35"/>
      <c r="AB38" s="98" t="str">
        <f t="shared" si="1"/>
        <v/>
      </c>
    </row>
    <row r="39" spans="1:28" s="40" customFormat="1" x14ac:dyDescent="0.15">
      <c r="A39" s="25">
        <f t="shared" si="0"/>
        <v>37</v>
      </c>
      <c r="B39" s="34"/>
      <c r="C39" s="44"/>
      <c r="D39" s="42"/>
      <c r="E39" s="44"/>
      <c r="F39" s="44"/>
      <c r="G39" s="36"/>
      <c r="H39" s="36"/>
      <c r="I39" s="37"/>
      <c r="J39" s="37"/>
      <c r="K39" s="35"/>
      <c r="L39" s="35" t="str">
        <f>IFERROR(VLOOKUP(K39,基本設定!$A$3:$B$7,2,FALSE),"")</f>
        <v/>
      </c>
      <c r="M39" s="37"/>
      <c r="N39" s="37"/>
      <c r="O39" s="35"/>
      <c r="P39" s="35"/>
      <c r="Q39" s="35"/>
      <c r="R39" s="37"/>
      <c r="S39" s="35"/>
      <c r="T39" s="35"/>
      <c r="U39" s="37"/>
      <c r="V39" s="35"/>
      <c r="W39" s="35"/>
      <c r="X39" s="37"/>
      <c r="Y39" s="35"/>
      <c r="Z39" s="35"/>
      <c r="AB39" s="98" t="str">
        <f t="shared" si="1"/>
        <v/>
      </c>
    </row>
    <row r="40" spans="1:28" s="40" customFormat="1" x14ac:dyDescent="0.15">
      <c r="A40" s="25">
        <f t="shared" si="0"/>
        <v>38</v>
      </c>
      <c r="B40" s="34"/>
      <c r="C40" s="44"/>
      <c r="D40" s="42"/>
      <c r="E40" s="44"/>
      <c r="F40" s="44"/>
      <c r="G40" s="36"/>
      <c r="H40" s="36"/>
      <c r="I40" s="37"/>
      <c r="J40" s="37"/>
      <c r="K40" s="35"/>
      <c r="L40" s="35" t="str">
        <f>IFERROR(VLOOKUP(K40,基本設定!$A$3:$B$7,2,FALSE),"")</f>
        <v/>
      </c>
      <c r="M40" s="37"/>
      <c r="N40" s="37"/>
      <c r="O40" s="35"/>
      <c r="P40" s="35"/>
      <c r="Q40" s="35"/>
      <c r="R40" s="37"/>
      <c r="S40" s="35"/>
      <c r="T40" s="35"/>
      <c r="U40" s="37"/>
      <c r="V40" s="35"/>
      <c r="W40" s="35"/>
      <c r="X40" s="37"/>
      <c r="Y40" s="35"/>
      <c r="Z40" s="35"/>
      <c r="AB40" s="98" t="str">
        <f t="shared" si="1"/>
        <v/>
      </c>
    </row>
    <row r="41" spans="1:28" s="40" customFormat="1" x14ac:dyDescent="0.15">
      <c r="A41" s="25">
        <f t="shared" si="0"/>
        <v>39</v>
      </c>
      <c r="B41" s="34"/>
      <c r="C41" s="44"/>
      <c r="D41" s="42"/>
      <c r="E41" s="44"/>
      <c r="F41" s="44"/>
      <c r="G41" s="36"/>
      <c r="H41" s="36"/>
      <c r="I41" s="37"/>
      <c r="J41" s="37"/>
      <c r="K41" s="35"/>
      <c r="L41" s="35" t="str">
        <f>IFERROR(VLOOKUP(K41,基本設定!$A$3:$B$7,2,FALSE),"")</f>
        <v/>
      </c>
      <c r="M41" s="37"/>
      <c r="N41" s="37"/>
      <c r="O41" s="35"/>
      <c r="P41" s="35"/>
      <c r="Q41" s="35"/>
      <c r="R41" s="37"/>
      <c r="S41" s="35"/>
      <c r="T41" s="35"/>
      <c r="U41" s="37"/>
      <c r="V41" s="35"/>
      <c r="W41" s="35"/>
      <c r="X41" s="37"/>
      <c r="Y41" s="35"/>
      <c r="Z41" s="35"/>
      <c r="AB41" s="98" t="str">
        <f t="shared" si="1"/>
        <v/>
      </c>
    </row>
    <row r="42" spans="1:28" s="40" customFormat="1" x14ac:dyDescent="0.15">
      <c r="A42" s="25">
        <f t="shared" si="0"/>
        <v>40</v>
      </c>
      <c r="B42" s="34"/>
      <c r="C42" s="44"/>
      <c r="D42" s="42"/>
      <c r="E42" s="44"/>
      <c r="F42" s="44"/>
      <c r="G42" s="36"/>
      <c r="H42" s="36"/>
      <c r="I42" s="37"/>
      <c r="J42" s="37"/>
      <c r="K42" s="35"/>
      <c r="L42" s="35" t="str">
        <f>IFERROR(VLOOKUP(K42,基本設定!$A$3:$B$7,2,FALSE),"")</f>
        <v/>
      </c>
      <c r="M42" s="37"/>
      <c r="N42" s="37"/>
      <c r="O42" s="35"/>
      <c r="P42" s="35"/>
      <c r="Q42" s="35"/>
      <c r="R42" s="37"/>
      <c r="S42" s="35"/>
      <c r="T42" s="35"/>
      <c r="U42" s="37"/>
      <c r="V42" s="35"/>
      <c r="W42" s="35"/>
      <c r="X42" s="37"/>
      <c r="Y42" s="35"/>
      <c r="Z42" s="35"/>
      <c r="AB42" s="98" t="str">
        <f t="shared" si="1"/>
        <v/>
      </c>
    </row>
    <row r="43" spans="1:28" s="40" customFormat="1" x14ac:dyDescent="0.15">
      <c r="A43" s="25">
        <f t="shared" si="0"/>
        <v>41</v>
      </c>
      <c r="B43" s="34"/>
      <c r="C43" s="44"/>
      <c r="D43" s="42"/>
      <c r="E43" s="44"/>
      <c r="F43" s="44"/>
      <c r="G43" s="36"/>
      <c r="H43" s="36"/>
      <c r="I43" s="37"/>
      <c r="J43" s="37"/>
      <c r="K43" s="35"/>
      <c r="L43" s="35" t="str">
        <f>IFERROR(VLOOKUP(K43,基本設定!$A$3:$B$7,2,FALSE),"")</f>
        <v/>
      </c>
      <c r="M43" s="37"/>
      <c r="N43" s="37"/>
      <c r="O43" s="35"/>
      <c r="P43" s="35"/>
      <c r="Q43" s="35"/>
      <c r="R43" s="37"/>
      <c r="S43" s="35"/>
      <c r="T43" s="35"/>
      <c r="U43" s="37"/>
      <c r="V43" s="35"/>
      <c r="W43" s="35"/>
      <c r="X43" s="37"/>
      <c r="Y43" s="35"/>
      <c r="Z43" s="35"/>
      <c r="AB43" s="98" t="str">
        <f t="shared" si="1"/>
        <v/>
      </c>
    </row>
    <row r="44" spans="1:28" s="40" customFormat="1" x14ac:dyDescent="0.15">
      <c r="A44" s="25">
        <f t="shared" si="0"/>
        <v>42</v>
      </c>
      <c r="B44" s="34"/>
      <c r="C44" s="44"/>
      <c r="D44" s="42"/>
      <c r="E44" s="44"/>
      <c r="F44" s="44"/>
      <c r="G44" s="36"/>
      <c r="H44" s="36"/>
      <c r="I44" s="37"/>
      <c r="J44" s="37"/>
      <c r="K44" s="35"/>
      <c r="L44" s="35" t="str">
        <f>IFERROR(VLOOKUP(K44,基本設定!$A$3:$B$7,2,FALSE),"")</f>
        <v/>
      </c>
      <c r="M44" s="37"/>
      <c r="N44" s="37"/>
      <c r="O44" s="35"/>
      <c r="P44" s="35"/>
      <c r="Q44" s="35"/>
      <c r="R44" s="37"/>
      <c r="S44" s="35"/>
      <c r="T44" s="35"/>
      <c r="U44" s="37"/>
      <c r="V44" s="35"/>
      <c r="W44" s="35"/>
      <c r="X44" s="37"/>
      <c r="Y44" s="35"/>
      <c r="Z44" s="35"/>
      <c r="AB44" s="98" t="str">
        <f t="shared" si="1"/>
        <v/>
      </c>
    </row>
    <row r="45" spans="1:28" s="40" customFormat="1" x14ac:dyDescent="0.15">
      <c r="A45" s="25">
        <f t="shared" si="0"/>
        <v>43</v>
      </c>
      <c r="B45" s="34"/>
      <c r="C45" s="44"/>
      <c r="D45" s="42"/>
      <c r="E45" s="44"/>
      <c r="F45" s="44"/>
      <c r="G45" s="36"/>
      <c r="H45" s="36"/>
      <c r="I45" s="37"/>
      <c r="J45" s="37"/>
      <c r="K45" s="35"/>
      <c r="L45" s="35" t="str">
        <f>IFERROR(VLOOKUP(K45,基本設定!$A$3:$B$7,2,FALSE),"")</f>
        <v/>
      </c>
      <c r="M45" s="37"/>
      <c r="N45" s="37"/>
      <c r="O45" s="35"/>
      <c r="P45" s="35"/>
      <c r="Q45" s="35"/>
      <c r="R45" s="37"/>
      <c r="S45" s="35"/>
      <c r="T45" s="35"/>
      <c r="U45" s="37"/>
      <c r="V45" s="35"/>
      <c r="W45" s="35"/>
      <c r="X45" s="37"/>
      <c r="Y45" s="35"/>
      <c r="Z45" s="35"/>
      <c r="AB45" s="98" t="str">
        <f t="shared" si="1"/>
        <v/>
      </c>
    </row>
    <row r="46" spans="1:28" s="40" customFormat="1" x14ac:dyDescent="0.15">
      <c r="A46" s="25">
        <f t="shared" si="0"/>
        <v>44</v>
      </c>
      <c r="B46" s="34"/>
      <c r="C46" s="44"/>
      <c r="D46" s="42"/>
      <c r="E46" s="44"/>
      <c r="F46" s="44"/>
      <c r="G46" s="36"/>
      <c r="H46" s="36"/>
      <c r="I46" s="37"/>
      <c r="J46" s="37"/>
      <c r="K46" s="35"/>
      <c r="L46" s="35" t="str">
        <f>IFERROR(VLOOKUP(K46,基本設定!$A$3:$B$7,2,FALSE),"")</f>
        <v/>
      </c>
      <c r="M46" s="37"/>
      <c r="N46" s="37"/>
      <c r="O46" s="35"/>
      <c r="P46" s="35"/>
      <c r="Q46" s="35"/>
      <c r="R46" s="37"/>
      <c r="S46" s="35"/>
      <c r="T46" s="35"/>
      <c r="U46" s="37"/>
      <c r="V46" s="35"/>
      <c r="W46" s="35"/>
      <c r="X46" s="37"/>
      <c r="Y46" s="35"/>
      <c r="Z46" s="35"/>
      <c r="AB46" s="98" t="str">
        <f t="shared" si="1"/>
        <v/>
      </c>
    </row>
    <row r="47" spans="1:28" s="40" customFormat="1" x14ac:dyDescent="0.15">
      <c r="A47" s="25">
        <f t="shared" si="0"/>
        <v>45</v>
      </c>
      <c r="B47" s="34"/>
      <c r="C47" s="44"/>
      <c r="D47" s="42"/>
      <c r="E47" s="44"/>
      <c r="F47" s="44"/>
      <c r="G47" s="36"/>
      <c r="H47" s="36"/>
      <c r="I47" s="37"/>
      <c r="J47" s="37"/>
      <c r="K47" s="35"/>
      <c r="L47" s="35" t="str">
        <f>IFERROR(VLOOKUP(K47,基本設定!$A$3:$B$7,2,FALSE),"")</f>
        <v/>
      </c>
      <c r="M47" s="37"/>
      <c r="N47" s="37"/>
      <c r="O47" s="35"/>
      <c r="P47" s="35"/>
      <c r="Q47" s="35"/>
      <c r="R47" s="37"/>
      <c r="S47" s="35"/>
      <c r="T47" s="35"/>
      <c r="U47" s="37"/>
      <c r="V47" s="35"/>
      <c r="W47" s="35"/>
      <c r="X47" s="37"/>
      <c r="Y47" s="35"/>
      <c r="Z47" s="35"/>
      <c r="AB47" s="98" t="str">
        <f t="shared" si="1"/>
        <v/>
      </c>
    </row>
    <row r="48" spans="1:28" s="40" customFormat="1" x14ac:dyDescent="0.15">
      <c r="A48" s="25">
        <f t="shared" si="0"/>
        <v>46</v>
      </c>
      <c r="B48" s="34"/>
      <c r="C48" s="44"/>
      <c r="D48" s="42"/>
      <c r="E48" s="44"/>
      <c r="F48" s="44"/>
      <c r="G48" s="36"/>
      <c r="H48" s="36"/>
      <c r="I48" s="37"/>
      <c r="J48" s="37"/>
      <c r="K48" s="35"/>
      <c r="L48" s="35" t="str">
        <f>IFERROR(VLOOKUP(K48,基本設定!$A$3:$B$7,2,FALSE),"")</f>
        <v/>
      </c>
      <c r="M48" s="37"/>
      <c r="N48" s="37"/>
      <c r="O48" s="35"/>
      <c r="P48" s="35"/>
      <c r="Q48" s="35"/>
      <c r="R48" s="37"/>
      <c r="S48" s="35"/>
      <c r="T48" s="35"/>
      <c r="U48" s="37"/>
      <c r="V48" s="35"/>
      <c r="W48" s="35"/>
      <c r="X48" s="37"/>
      <c r="Y48" s="35"/>
      <c r="Z48" s="35"/>
      <c r="AB48" s="98" t="str">
        <f t="shared" si="1"/>
        <v/>
      </c>
    </row>
    <row r="49" spans="1:28" s="40" customFormat="1" x14ac:dyDescent="0.15">
      <c r="A49" s="25">
        <f t="shared" si="0"/>
        <v>47</v>
      </c>
      <c r="B49" s="34"/>
      <c r="C49" s="44"/>
      <c r="D49" s="42"/>
      <c r="E49" s="44"/>
      <c r="F49" s="44"/>
      <c r="G49" s="36"/>
      <c r="H49" s="36"/>
      <c r="I49" s="37"/>
      <c r="J49" s="37"/>
      <c r="K49" s="35"/>
      <c r="L49" s="35" t="str">
        <f>IFERROR(VLOOKUP(K49,基本設定!$A$3:$B$7,2,FALSE),"")</f>
        <v/>
      </c>
      <c r="M49" s="37"/>
      <c r="N49" s="37"/>
      <c r="O49" s="35"/>
      <c r="P49" s="35"/>
      <c r="Q49" s="35"/>
      <c r="R49" s="37"/>
      <c r="S49" s="35"/>
      <c r="T49" s="35"/>
      <c r="U49" s="37"/>
      <c r="V49" s="35"/>
      <c r="W49" s="35"/>
      <c r="X49" s="37"/>
      <c r="Y49" s="35"/>
      <c r="Z49" s="35"/>
      <c r="AB49" s="98" t="str">
        <f t="shared" si="1"/>
        <v/>
      </c>
    </row>
    <row r="50" spans="1:28" s="40" customFormat="1" x14ac:dyDescent="0.15">
      <c r="A50" s="25">
        <f t="shared" si="0"/>
        <v>48</v>
      </c>
      <c r="B50" s="34"/>
      <c r="C50" s="44"/>
      <c r="D50" s="42"/>
      <c r="E50" s="44"/>
      <c r="F50" s="44"/>
      <c r="G50" s="36"/>
      <c r="H50" s="36"/>
      <c r="I50" s="37"/>
      <c r="J50" s="37"/>
      <c r="K50" s="35"/>
      <c r="L50" s="35" t="str">
        <f>IFERROR(VLOOKUP(K50,基本設定!$A$3:$B$7,2,FALSE),"")</f>
        <v/>
      </c>
      <c r="M50" s="37"/>
      <c r="N50" s="37"/>
      <c r="O50" s="35"/>
      <c r="P50" s="35"/>
      <c r="Q50" s="35"/>
      <c r="R50" s="37"/>
      <c r="S50" s="35"/>
      <c r="T50" s="35"/>
      <c r="U50" s="37"/>
      <c r="V50" s="35"/>
      <c r="W50" s="35"/>
      <c r="X50" s="37"/>
      <c r="Y50" s="35"/>
      <c r="Z50" s="35"/>
      <c r="AB50" s="98" t="str">
        <f t="shared" si="1"/>
        <v/>
      </c>
    </row>
    <row r="51" spans="1:28" s="40" customFormat="1" x14ac:dyDescent="0.15">
      <c r="A51" s="25">
        <f t="shared" si="0"/>
        <v>49</v>
      </c>
      <c r="B51" s="34"/>
      <c r="C51" s="44"/>
      <c r="D51" s="42"/>
      <c r="E51" s="44"/>
      <c r="F51" s="44"/>
      <c r="G51" s="36"/>
      <c r="H51" s="36"/>
      <c r="I51" s="37"/>
      <c r="J51" s="37"/>
      <c r="K51" s="35"/>
      <c r="L51" s="35" t="str">
        <f>IFERROR(VLOOKUP(K51,基本設定!$A$3:$B$7,2,FALSE),"")</f>
        <v/>
      </c>
      <c r="M51" s="37"/>
      <c r="N51" s="37"/>
      <c r="O51" s="35"/>
      <c r="P51" s="35"/>
      <c r="Q51" s="35"/>
      <c r="R51" s="37"/>
      <c r="S51" s="35"/>
      <c r="T51" s="35"/>
      <c r="U51" s="37"/>
      <c r="V51" s="35"/>
      <c r="W51" s="35"/>
      <c r="X51" s="37"/>
      <c r="Y51" s="35"/>
      <c r="Z51" s="35"/>
      <c r="AB51" s="98" t="str">
        <f t="shared" si="1"/>
        <v/>
      </c>
    </row>
    <row r="52" spans="1:28" s="40" customFormat="1" x14ac:dyDescent="0.15">
      <c r="A52" s="25">
        <f t="shared" si="0"/>
        <v>50</v>
      </c>
      <c r="B52" s="34"/>
      <c r="C52" s="44"/>
      <c r="D52" s="42"/>
      <c r="E52" s="44"/>
      <c r="F52" s="44"/>
      <c r="G52" s="36"/>
      <c r="H52" s="36"/>
      <c r="I52" s="37"/>
      <c r="J52" s="37"/>
      <c r="K52" s="35"/>
      <c r="L52" s="35" t="str">
        <f>IFERROR(VLOOKUP(K52,基本設定!$A$3:$B$7,2,FALSE),"")</f>
        <v/>
      </c>
      <c r="M52" s="37"/>
      <c r="N52" s="37"/>
      <c r="O52" s="35"/>
      <c r="P52" s="35"/>
      <c r="Q52" s="35"/>
      <c r="R52" s="37"/>
      <c r="S52" s="35"/>
      <c r="T52" s="35"/>
      <c r="U52" s="37"/>
      <c r="V52" s="35"/>
      <c r="W52" s="35"/>
      <c r="X52" s="37"/>
      <c r="Y52" s="35"/>
      <c r="Z52" s="35"/>
      <c r="AB52" s="98" t="str">
        <f t="shared" si="1"/>
        <v/>
      </c>
    </row>
    <row r="53" spans="1:28" s="40" customFormat="1" x14ac:dyDescent="0.15">
      <c r="A53" s="25">
        <f t="shared" si="0"/>
        <v>51</v>
      </c>
      <c r="B53" s="34"/>
      <c r="C53" s="44"/>
      <c r="D53" s="42"/>
      <c r="E53" s="44"/>
      <c r="F53" s="44"/>
      <c r="G53" s="36"/>
      <c r="H53" s="36"/>
      <c r="I53" s="37"/>
      <c r="J53" s="37"/>
      <c r="K53" s="35"/>
      <c r="L53" s="35" t="str">
        <f>IFERROR(VLOOKUP(K53,基本設定!$A$3:$B$7,2,FALSE),"")</f>
        <v/>
      </c>
      <c r="M53" s="37"/>
      <c r="N53" s="37"/>
      <c r="O53" s="35"/>
      <c r="P53" s="35"/>
      <c r="Q53" s="35"/>
      <c r="R53" s="37"/>
      <c r="S53" s="35"/>
      <c r="T53" s="35"/>
      <c r="U53" s="37"/>
      <c r="V53" s="35"/>
      <c r="W53" s="35"/>
      <c r="X53" s="37"/>
      <c r="Y53" s="35"/>
      <c r="Z53" s="35"/>
      <c r="AB53" s="98" t="str">
        <f t="shared" si="1"/>
        <v/>
      </c>
    </row>
    <row r="54" spans="1:28" s="40" customFormat="1" x14ac:dyDescent="0.15">
      <c r="A54" s="25">
        <f t="shared" si="0"/>
        <v>52</v>
      </c>
      <c r="B54" s="34"/>
      <c r="C54" s="44"/>
      <c r="D54" s="42"/>
      <c r="E54" s="44"/>
      <c r="F54" s="44"/>
      <c r="G54" s="36"/>
      <c r="H54" s="36"/>
      <c r="I54" s="37"/>
      <c r="J54" s="37"/>
      <c r="K54" s="35"/>
      <c r="L54" s="35" t="str">
        <f>IFERROR(VLOOKUP(K54,基本設定!$A$3:$B$7,2,FALSE),"")</f>
        <v/>
      </c>
      <c r="M54" s="37"/>
      <c r="N54" s="37"/>
      <c r="O54" s="35"/>
      <c r="P54" s="35"/>
      <c r="Q54" s="35"/>
      <c r="R54" s="37"/>
      <c r="S54" s="35"/>
      <c r="T54" s="35"/>
      <c r="U54" s="37"/>
      <c r="V54" s="35"/>
      <c r="W54" s="35"/>
      <c r="X54" s="37"/>
      <c r="Y54" s="35"/>
      <c r="Z54" s="35"/>
      <c r="AB54" s="98" t="str">
        <f t="shared" si="1"/>
        <v/>
      </c>
    </row>
    <row r="55" spans="1:28" s="40" customFormat="1" x14ac:dyDescent="0.15">
      <c r="A55" s="25">
        <f t="shared" si="0"/>
        <v>53</v>
      </c>
      <c r="B55" s="34"/>
      <c r="C55" s="44"/>
      <c r="D55" s="42"/>
      <c r="E55" s="44"/>
      <c r="F55" s="44"/>
      <c r="G55" s="36"/>
      <c r="H55" s="36"/>
      <c r="I55" s="37"/>
      <c r="J55" s="37"/>
      <c r="K55" s="35"/>
      <c r="L55" s="35" t="str">
        <f>IFERROR(VLOOKUP(K55,基本設定!$A$3:$B$7,2,FALSE),"")</f>
        <v/>
      </c>
      <c r="M55" s="37"/>
      <c r="N55" s="37"/>
      <c r="O55" s="35"/>
      <c r="P55" s="35"/>
      <c r="Q55" s="35"/>
      <c r="R55" s="37"/>
      <c r="S55" s="35"/>
      <c r="T55" s="35"/>
      <c r="U55" s="37"/>
      <c r="V55" s="35"/>
      <c r="W55" s="35"/>
      <c r="X55" s="37"/>
      <c r="Y55" s="35"/>
      <c r="Z55" s="35"/>
      <c r="AB55" s="98" t="str">
        <f t="shared" si="1"/>
        <v/>
      </c>
    </row>
    <row r="56" spans="1:28" s="40" customFormat="1" x14ac:dyDescent="0.15">
      <c r="A56" s="25">
        <f t="shared" si="0"/>
        <v>54</v>
      </c>
      <c r="B56" s="34"/>
      <c r="C56" s="44"/>
      <c r="D56" s="42"/>
      <c r="E56" s="44"/>
      <c r="F56" s="44"/>
      <c r="G56" s="36"/>
      <c r="H56" s="36"/>
      <c r="I56" s="37"/>
      <c r="J56" s="37"/>
      <c r="K56" s="35"/>
      <c r="L56" s="35" t="str">
        <f>IFERROR(VLOOKUP(K56,基本設定!$A$3:$B$7,2,FALSE),"")</f>
        <v/>
      </c>
      <c r="M56" s="37"/>
      <c r="N56" s="37"/>
      <c r="O56" s="35"/>
      <c r="P56" s="35"/>
      <c r="Q56" s="35"/>
      <c r="R56" s="37"/>
      <c r="S56" s="35"/>
      <c r="T56" s="35"/>
      <c r="U56" s="37"/>
      <c r="V56" s="35"/>
      <c r="W56" s="35"/>
      <c r="X56" s="37"/>
      <c r="Y56" s="35"/>
      <c r="Z56" s="35"/>
      <c r="AB56" s="98" t="str">
        <f t="shared" si="1"/>
        <v/>
      </c>
    </row>
    <row r="57" spans="1:28" s="40" customFormat="1" x14ac:dyDescent="0.15">
      <c r="A57" s="25">
        <f t="shared" si="0"/>
        <v>55</v>
      </c>
      <c r="B57" s="34"/>
      <c r="C57" s="44"/>
      <c r="D57" s="42"/>
      <c r="E57" s="44"/>
      <c r="F57" s="44"/>
      <c r="G57" s="36"/>
      <c r="H57" s="36"/>
      <c r="I57" s="37"/>
      <c r="J57" s="37"/>
      <c r="K57" s="35"/>
      <c r="L57" s="35" t="str">
        <f>IFERROR(VLOOKUP(K57,基本設定!$A$3:$B$7,2,FALSE),"")</f>
        <v/>
      </c>
      <c r="M57" s="37"/>
      <c r="N57" s="37"/>
      <c r="O57" s="35"/>
      <c r="P57" s="35"/>
      <c r="Q57" s="35"/>
      <c r="R57" s="37"/>
      <c r="S57" s="35"/>
      <c r="T57" s="35"/>
      <c r="U57" s="37"/>
      <c r="V57" s="35"/>
      <c r="W57" s="35"/>
      <c r="X57" s="37"/>
      <c r="Y57" s="35"/>
      <c r="Z57" s="35"/>
      <c r="AB57" s="98" t="str">
        <f t="shared" si="1"/>
        <v/>
      </c>
    </row>
    <row r="58" spans="1:28" s="40" customFormat="1" x14ac:dyDescent="0.15">
      <c r="A58" s="25">
        <f t="shared" si="0"/>
        <v>56</v>
      </c>
      <c r="B58" s="34"/>
      <c r="C58" s="44"/>
      <c r="D58" s="42"/>
      <c r="E58" s="44"/>
      <c r="F58" s="44"/>
      <c r="G58" s="36"/>
      <c r="H58" s="36"/>
      <c r="I58" s="37"/>
      <c r="J58" s="37"/>
      <c r="K58" s="35"/>
      <c r="L58" s="35" t="str">
        <f>IFERROR(VLOOKUP(K58,基本設定!$A$3:$B$7,2,FALSE),"")</f>
        <v/>
      </c>
      <c r="M58" s="37"/>
      <c r="N58" s="37"/>
      <c r="O58" s="35"/>
      <c r="P58" s="35"/>
      <c r="Q58" s="35"/>
      <c r="R58" s="37"/>
      <c r="S58" s="35"/>
      <c r="T58" s="35"/>
      <c r="U58" s="37"/>
      <c r="V58" s="35"/>
      <c r="W58" s="35"/>
      <c r="X58" s="37"/>
      <c r="Y58" s="35"/>
      <c r="Z58" s="35"/>
      <c r="AB58" s="98" t="str">
        <f t="shared" si="1"/>
        <v/>
      </c>
    </row>
    <row r="59" spans="1:28" s="40" customFormat="1" x14ac:dyDescent="0.15">
      <c r="A59" s="25">
        <f t="shared" si="0"/>
        <v>57</v>
      </c>
      <c r="B59" s="34"/>
      <c r="C59" s="44"/>
      <c r="D59" s="42"/>
      <c r="E59" s="44"/>
      <c r="F59" s="44"/>
      <c r="G59" s="36"/>
      <c r="H59" s="36"/>
      <c r="I59" s="37"/>
      <c r="J59" s="37"/>
      <c r="K59" s="35"/>
      <c r="L59" s="35" t="str">
        <f>IFERROR(VLOOKUP(K59,基本設定!$A$3:$B$7,2,FALSE),"")</f>
        <v/>
      </c>
      <c r="M59" s="37"/>
      <c r="N59" s="37"/>
      <c r="O59" s="35"/>
      <c r="P59" s="35"/>
      <c r="Q59" s="35"/>
      <c r="R59" s="37"/>
      <c r="S59" s="35"/>
      <c r="T59" s="35"/>
      <c r="U59" s="37"/>
      <c r="V59" s="35"/>
      <c r="W59" s="35"/>
      <c r="X59" s="37"/>
      <c r="Y59" s="35"/>
      <c r="Z59" s="35"/>
      <c r="AB59" s="98" t="str">
        <f t="shared" si="1"/>
        <v/>
      </c>
    </row>
    <row r="60" spans="1:28" s="40" customFormat="1" x14ac:dyDescent="0.15">
      <c r="A60" s="25">
        <f t="shared" si="0"/>
        <v>58</v>
      </c>
      <c r="B60" s="34"/>
      <c r="C60" s="44"/>
      <c r="D60" s="42"/>
      <c r="E60" s="44"/>
      <c r="F60" s="44"/>
      <c r="G60" s="36"/>
      <c r="H60" s="36"/>
      <c r="I60" s="37"/>
      <c r="J60" s="37"/>
      <c r="K60" s="35"/>
      <c r="L60" s="35" t="str">
        <f>IFERROR(VLOOKUP(K60,基本設定!$A$3:$B$7,2,FALSE),"")</f>
        <v/>
      </c>
      <c r="M60" s="37"/>
      <c r="N60" s="37"/>
      <c r="O60" s="35"/>
      <c r="P60" s="35"/>
      <c r="Q60" s="35"/>
      <c r="R60" s="37"/>
      <c r="S60" s="35"/>
      <c r="T60" s="35"/>
      <c r="U60" s="37"/>
      <c r="V60" s="35"/>
      <c r="W60" s="35"/>
      <c r="X60" s="37"/>
      <c r="Y60" s="35"/>
      <c r="Z60" s="35"/>
      <c r="AB60" s="98" t="str">
        <f t="shared" si="1"/>
        <v/>
      </c>
    </row>
    <row r="61" spans="1:28" s="40" customFormat="1" x14ac:dyDescent="0.15">
      <c r="A61" s="25">
        <f t="shared" si="0"/>
        <v>59</v>
      </c>
      <c r="B61" s="34"/>
      <c r="C61" s="44"/>
      <c r="D61" s="42"/>
      <c r="E61" s="44"/>
      <c r="F61" s="44"/>
      <c r="G61" s="36"/>
      <c r="H61" s="36"/>
      <c r="I61" s="37"/>
      <c r="J61" s="37"/>
      <c r="K61" s="35"/>
      <c r="L61" s="35" t="str">
        <f>IFERROR(VLOOKUP(K61,基本設定!$A$3:$B$7,2,FALSE),"")</f>
        <v/>
      </c>
      <c r="M61" s="37"/>
      <c r="N61" s="37"/>
      <c r="O61" s="35"/>
      <c r="P61" s="35"/>
      <c r="Q61" s="35"/>
      <c r="R61" s="37"/>
      <c r="S61" s="35"/>
      <c r="T61" s="35"/>
      <c r="U61" s="37"/>
      <c r="V61" s="35"/>
      <c r="W61" s="35"/>
      <c r="X61" s="37"/>
      <c r="Y61" s="35"/>
      <c r="Z61" s="35"/>
      <c r="AB61" s="98" t="str">
        <f t="shared" si="1"/>
        <v/>
      </c>
    </row>
    <row r="62" spans="1:28" s="40" customFormat="1" x14ac:dyDescent="0.15">
      <c r="A62" s="25">
        <f t="shared" si="0"/>
        <v>60</v>
      </c>
      <c r="B62" s="34"/>
      <c r="C62" s="44"/>
      <c r="D62" s="42"/>
      <c r="E62" s="44"/>
      <c r="F62" s="44"/>
      <c r="G62" s="36"/>
      <c r="H62" s="36"/>
      <c r="I62" s="37"/>
      <c r="J62" s="37"/>
      <c r="K62" s="35"/>
      <c r="L62" s="35" t="str">
        <f>IFERROR(VLOOKUP(K62,基本設定!$A$3:$B$7,2,FALSE),"")</f>
        <v/>
      </c>
      <c r="M62" s="37"/>
      <c r="N62" s="37"/>
      <c r="O62" s="35"/>
      <c r="P62" s="35"/>
      <c r="Q62" s="35"/>
      <c r="R62" s="37"/>
      <c r="S62" s="35"/>
      <c r="T62" s="35"/>
      <c r="U62" s="37"/>
      <c r="V62" s="35"/>
      <c r="W62" s="35"/>
      <c r="X62" s="37"/>
      <c r="Y62" s="35"/>
      <c r="Z62" s="35"/>
      <c r="AB62" s="98" t="str">
        <f t="shared" si="1"/>
        <v/>
      </c>
    </row>
    <row r="63" spans="1:28" s="40" customFormat="1" x14ac:dyDescent="0.15">
      <c r="A63" s="25">
        <f t="shared" si="0"/>
        <v>61</v>
      </c>
      <c r="B63" s="34"/>
      <c r="C63" s="44"/>
      <c r="D63" s="42"/>
      <c r="E63" s="44"/>
      <c r="F63" s="44"/>
      <c r="G63" s="36"/>
      <c r="H63" s="36"/>
      <c r="I63" s="37"/>
      <c r="J63" s="37"/>
      <c r="K63" s="35"/>
      <c r="L63" s="35" t="str">
        <f>IFERROR(VLOOKUP(K63,基本設定!$A$3:$B$7,2,FALSE),"")</f>
        <v/>
      </c>
      <c r="M63" s="37"/>
      <c r="N63" s="37"/>
      <c r="O63" s="35"/>
      <c r="P63" s="35"/>
      <c r="Q63" s="35"/>
      <c r="R63" s="37"/>
      <c r="S63" s="35"/>
      <c r="T63" s="35"/>
      <c r="U63" s="37"/>
      <c r="V63" s="35"/>
      <c r="W63" s="35"/>
      <c r="X63" s="37"/>
      <c r="Y63" s="35"/>
      <c r="Z63" s="35"/>
      <c r="AB63" s="98" t="str">
        <f t="shared" si="1"/>
        <v/>
      </c>
    </row>
    <row r="64" spans="1:28" s="40" customFormat="1" x14ac:dyDescent="0.15">
      <c r="A64" s="25">
        <f t="shared" si="0"/>
        <v>62</v>
      </c>
      <c r="B64" s="34"/>
      <c r="C64" s="44"/>
      <c r="D64" s="42"/>
      <c r="E64" s="44"/>
      <c r="F64" s="44"/>
      <c r="G64" s="36"/>
      <c r="H64" s="36"/>
      <c r="I64" s="37"/>
      <c r="J64" s="37"/>
      <c r="K64" s="35"/>
      <c r="L64" s="35" t="str">
        <f>IFERROR(VLOOKUP(K64,基本設定!$A$3:$B$7,2,FALSE),"")</f>
        <v/>
      </c>
      <c r="M64" s="37"/>
      <c r="N64" s="37"/>
      <c r="O64" s="35"/>
      <c r="P64" s="35"/>
      <c r="Q64" s="35"/>
      <c r="R64" s="37"/>
      <c r="S64" s="35"/>
      <c r="T64" s="35"/>
      <c r="U64" s="37"/>
      <c r="V64" s="35"/>
      <c r="W64" s="35"/>
      <c r="X64" s="37"/>
      <c r="Y64" s="35"/>
      <c r="Z64" s="35"/>
      <c r="AB64" s="98" t="str">
        <f t="shared" si="1"/>
        <v/>
      </c>
    </row>
    <row r="65" spans="1:28" s="40" customFormat="1" x14ac:dyDescent="0.15">
      <c r="A65" s="25">
        <f t="shared" si="0"/>
        <v>63</v>
      </c>
      <c r="B65" s="34"/>
      <c r="C65" s="44"/>
      <c r="D65" s="42"/>
      <c r="E65" s="44"/>
      <c r="F65" s="44"/>
      <c r="G65" s="36"/>
      <c r="H65" s="36"/>
      <c r="I65" s="37"/>
      <c r="J65" s="37"/>
      <c r="K65" s="35"/>
      <c r="L65" s="35" t="str">
        <f>IFERROR(VLOOKUP(K65,基本設定!$A$3:$B$7,2,FALSE),"")</f>
        <v/>
      </c>
      <c r="M65" s="37"/>
      <c r="N65" s="37"/>
      <c r="O65" s="35"/>
      <c r="P65" s="35"/>
      <c r="Q65" s="35"/>
      <c r="R65" s="37"/>
      <c r="S65" s="35"/>
      <c r="T65" s="35"/>
      <c r="U65" s="37"/>
      <c r="V65" s="35"/>
      <c r="W65" s="35"/>
      <c r="X65" s="37"/>
      <c r="Y65" s="35"/>
      <c r="Z65" s="35"/>
      <c r="AB65" s="98" t="str">
        <f t="shared" si="1"/>
        <v/>
      </c>
    </row>
    <row r="66" spans="1:28" s="40" customFormat="1" x14ac:dyDescent="0.15">
      <c r="A66" s="25">
        <f t="shared" si="0"/>
        <v>64</v>
      </c>
      <c r="B66" s="34"/>
      <c r="C66" s="44"/>
      <c r="D66" s="42"/>
      <c r="E66" s="44"/>
      <c r="F66" s="44"/>
      <c r="G66" s="36"/>
      <c r="H66" s="36"/>
      <c r="I66" s="37"/>
      <c r="J66" s="37"/>
      <c r="K66" s="35"/>
      <c r="L66" s="35" t="str">
        <f>IFERROR(VLOOKUP(K66,基本設定!$A$3:$B$7,2,FALSE),"")</f>
        <v/>
      </c>
      <c r="M66" s="37"/>
      <c r="N66" s="37"/>
      <c r="O66" s="35"/>
      <c r="P66" s="35"/>
      <c r="Q66" s="35"/>
      <c r="R66" s="37"/>
      <c r="S66" s="35"/>
      <c r="T66" s="35"/>
      <c r="U66" s="37"/>
      <c r="V66" s="35"/>
      <c r="W66" s="35"/>
      <c r="X66" s="37"/>
      <c r="Y66" s="35"/>
      <c r="Z66" s="35"/>
      <c r="AB66" s="98" t="str">
        <f t="shared" si="1"/>
        <v/>
      </c>
    </row>
    <row r="67" spans="1:28" s="40" customFormat="1" x14ac:dyDescent="0.15">
      <c r="A67" s="25">
        <f t="shared" si="0"/>
        <v>65</v>
      </c>
      <c r="B67" s="34"/>
      <c r="C67" s="44"/>
      <c r="D67" s="42"/>
      <c r="E67" s="44"/>
      <c r="F67" s="44"/>
      <c r="G67" s="36"/>
      <c r="H67" s="36"/>
      <c r="I67" s="37"/>
      <c r="J67" s="37"/>
      <c r="K67" s="35"/>
      <c r="L67" s="35" t="str">
        <f>IFERROR(VLOOKUP(K67,基本設定!$A$3:$B$7,2,FALSE),"")</f>
        <v/>
      </c>
      <c r="M67" s="37"/>
      <c r="N67" s="37"/>
      <c r="O67" s="35"/>
      <c r="P67" s="35"/>
      <c r="Q67" s="35"/>
      <c r="R67" s="37"/>
      <c r="S67" s="35"/>
      <c r="T67" s="35"/>
      <c r="U67" s="37"/>
      <c r="V67" s="35"/>
      <c r="W67" s="35"/>
      <c r="X67" s="37"/>
      <c r="Y67" s="35"/>
      <c r="Z67" s="35"/>
      <c r="AB67" s="98" t="str">
        <f t="shared" ref="AB67:AB130" si="2">IF(COUNTIF($B$3:$B$502,B67)&gt;1,"重複","")</f>
        <v/>
      </c>
    </row>
    <row r="68" spans="1:28" s="40" customFormat="1" x14ac:dyDescent="0.15">
      <c r="A68" s="25">
        <f t="shared" ref="A68:A131" si="3">HYPERLINK("#"&amp;TEXT(B68,"0000000000")&amp;"!N4",ROW(A68)-2)</f>
        <v>66</v>
      </c>
      <c r="B68" s="34"/>
      <c r="C68" s="44"/>
      <c r="D68" s="42"/>
      <c r="E68" s="44"/>
      <c r="F68" s="44"/>
      <c r="G68" s="36"/>
      <c r="H68" s="36"/>
      <c r="I68" s="37"/>
      <c r="J68" s="37"/>
      <c r="K68" s="35"/>
      <c r="L68" s="35" t="str">
        <f>IFERROR(VLOOKUP(K68,基本設定!$A$3:$B$7,2,FALSE),"")</f>
        <v/>
      </c>
      <c r="M68" s="37"/>
      <c r="N68" s="37"/>
      <c r="O68" s="35"/>
      <c r="P68" s="35"/>
      <c r="Q68" s="35"/>
      <c r="R68" s="37"/>
      <c r="S68" s="35"/>
      <c r="T68" s="35"/>
      <c r="U68" s="37"/>
      <c r="V68" s="35"/>
      <c r="W68" s="35"/>
      <c r="X68" s="37"/>
      <c r="Y68" s="35"/>
      <c r="Z68" s="35"/>
      <c r="AB68" s="98" t="str">
        <f t="shared" si="2"/>
        <v/>
      </c>
    </row>
    <row r="69" spans="1:28" s="40" customFormat="1" x14ac:dyDescent="0.15">
      <c r="A69" s="25">
        <f t="shared" si="3"/>
        <v>67</v>
      </c>
      <c r="B69" s="34"/>
      <c r="C69" s="44"/>
      <c r="D69" s="42"/>
      <c r="E69" s="44"/>
      <c r="F69" s="44"/>
      <c r="G69" s="36"/>
      <c r="H69" s="36"/>
      <c r="I69" s="37"/>
      <c r="J69" s="37"/>
      <c r="K69" s="35"/>
      <c r="L69" s="35" t="str">
        <f>IFERROR(VLOOKUP(K69,基本設定!$A$3:$B$7,2,FALSE),"")</f>
        <v/>
      </c>
      <c r="M69" s="37"/>
      <c r="N69" s="37"/>
      <c r="O69" s="35"/>
      <c r="P69" s="35"/>
      <c r="Q69" s="35"/>
      <c r="R69" s="37"/>
      <c r="S69" s="35"/>
      <c r="T69" s="35"/>
      <c r="U69" s="37"/>
      <c r="V69" s="35"/>
      <c r="W69" s="35"/>
      <c r="X69" s="37"/>
      <c r="Y69" s="35"/>
      <c r="Z69" s="35"/>
      <c r="AB69" s="98" t="str">
        <f t="shared" si="2"/>
        <v/>
      </c>
    </row>
    <row r="70" spans="1:28" s="40" customFormat="1" x14ac:dyDescent="0.15">
      <c r="A70" s="25">
        <f t="shared" si="3"/>
        <v>68</v>
      </c>
      <c r="B70" s="34"/>
      <c r="C70" s="44"/>
      <c r="D70" s="42"/>
      <c r="E70" s="44"/>
      <c r="F70" s="44"/>
      <c r="G70" s="36"/>
      <c r="H70" s="36"/>
      <c r="I70" s="37"/>
      <c r="J70" s="37"/>
      <c r="K70" s="35"/>
      <c r="L70" s="35" t="str">
        <f>IFERROR(VLOOKUP(K70,基本設定!$A$3:$B$7,2,FALSE),"")</f>
        <v/>
      </c>
      <c r="M70" s="37"/>
      <c r="N70" s="37"/>
      <c r="O70" s="35"/>
      <c r="P70" s="35"/>
      <c r="Q70" s="35"/>
      <c r="R70" s="37"/>
      <c r="S70" s="35"/>
      <c r="T70" s="35"/>
      <c r="U70" s="37"/>
      <c r="V70" s="35"/>
      <c r="W70" s="35"/>
      <c r="X70" s="37"/>
      <c r="Y70" s="35"/>
      <c r="Z70" s="35"/>
      <c r="AB70" s="98" t="str">
        <f t="shared" si="2"/>
        <v/>
      </c>
    </row>
    <row r="71" spans="1:28" s="40" customFormat="1" x14ac:dyDescent="0.15">
      <c r="A71" s="25">
        <f t="shared" si="3"/>
        <v>69</v>
      </c>
      <c r="B71" s="34"/>
      <c r="C71" s="44"/>
      <c r="D71" s="42"/>
      <c r="E71" s="44"/>
      <c r="F71" s="44"/>
      <c r="G71" s="36"/>
      <c r="H71" s="36"/>
      <c r="I71" s="37"/>
      <c r="J71" s="37"/>
      <c r="K71" s="35"/>
      <c r="L71" s="35" t="str">
        <f>IFERROR(VLOOKUP(K71,基本設定!$A$3:$B$7,2,FALSE),"")</f>
        <v/>
      </c>
      <c r="M71" s="37"/>
      <c r="N71" s="37"/>
      <c r="O71" s="35"/>
      <c r="P71" s="35"/>
      <c r="Q71" s="35"/>
      <c r="R71" s="37"/>
      <c r="S71" s="35"/>
      <c r="T71" s="35"/>
      <c r="U71" s="37"/>
      <c r="V71" s="35"/>
      <c r="W71" s="35"/>
      <c r="X71" s="37"/>
      <c r="Y71" s="35"/>
      <c r="Z71" s="35"/>
      <c r="AB71" s="98" t="str">
        <f t="shared" si="2"/>
        <v/>
      </c>
    </row>
    <row r="72" spans="1:28" s="40" customFormat="1" x14ac:dyDescent="0.15">
      <c r="A72" s="25">
        <f t="shared" si="3"/>
        <v>70</v>
      </c>
      <c r="B72" s="34"/>
      <c r="C72" s="44"/>
      <c r="D72" s="42"/>
      <c r="E72" s="44"/>
      <c r="F72" s="44"/>
      <c r="G72" s="36"/>
      <c r="H72" s="36"/>
      <c r="I72" s="37"/>
      <c r="J72" s="37"/>
      <c r="K72" s="35"/>
      <c r="L72" s="35" t="str">
        <f>IFERROR(VLOOKUP(K72,基本設定!$A$3:$B$7,2,FALSE),"")</f>
        <v/>
      </c>
      <c r="M72" s="37"/>
      <c r="N72" s="37"/>
      <c r="O72" s="35"/>
      <c r="P72" s="35"/>
      <c r="Q72" s="35"/>
      <c r="R72" s="37"/>
      <c r="S72" s="35"/>
      <c r="T72" s="35"/>
      <c r="U72" s="37"/>
      <c r="V72" s="35"/>
      <c r="W72" s="35"/>
      <c r="X72" s="37"/>
      <c r="Y72" s="35"/>
      <c r="Z72" s="35"/>
      <c r="AB72" s="98" t="str">
        <f t="shared" si="2"/>
        <v/>
      </c>
    </row>
    <row r="73" spans="1:28" s="40" customFormat="1" x14ac:dyDescent="0.15">
      <c r="A73" s="25">
        <f t="shared" si="3"/>
        <v>71</v>
      </c>
      <c r="B73" s="34"/>
      <c r="C73" s="44"/>
      <c r="D73" s="42"/>
      <c r="E73" s="44"/>
      <c r="F73" s="44"/>
      <c r="G73" s="36"/>
      <c r="H73" s="36"/>
      <c r="I73" s="37"/>
      <c r="J73" s="37"/>
      <c r="K73" s="35"/>
      <c r="L73" s="35" t="str">
        <f>IFERROR(VLOOKUP(K73,基本設定!$A$3:$B$7,2,FALSE),"")</f>
        <v/>
      </c>
      <c r="M73" s="37"/>
      <c r="N73" s="37"/>
      <c r="O73" s="35"/>
      <c r="P73" s="35"/>
      <c r="Q73" s="35"/>
      <c r="R73" s="37"/>
      <c r="S73" s="35"/>
      <c r="T73" s="35"/>
      <c r="U73" s="37"/>
      <c r="V73" s="35"/>
      <c r="W73" s="35"/>
      <c r="X73" s="37"/>
      <c r="Y73" s="35"/>
      <c r="Z73" s="35"/>
      <c r="AB73" s="98" t="str">
        <f t="shared" si="2"/>
        <v/>
      </c>
    </row>
    <row r="74" spans="1:28" s="40" customFormat="1" x14ac:dyDescent="0.15">
      <c r="A74" s="25">
        <f t="shared" si="3"/>
        <v>72</v>
      </c>
      <c r="B74" s="34"/>
      <c r="C74" s="44"/>
      <c r="D74" s="42"/>
      <c r="E74" s="44"/>
      <c r="F74" s="44"/>
      <c r="G74" s="36"/>
      <c r="H74" s="36"/>
      <c r="I74" s="37"/>
      <c r="J74" s="37"/>
      <c r="K74" s="35"/>
      <c r="L74" s="35" t="str">
        <f>IFERROR(VLOOKUP(K74,基本設定!$A$3:$B$7,2,FALSE),"")</f>
        <v/>
      </c>
      <c r="M74" s="37"/>
      <c r="N74" s="37"/>
      <c r="O74" s="35"/>
      <c r="P74" s="35"/>
      <c r="Q74" s="35"/>
      <c r="R74" s="37"/>
      <c r="S74" s="35"/>
      <c r="T74" s="35"/>
      <c r="U74" s="37"/>
      <c r="V74" s="35"/>
      <c r="W74" s="35"/>
      <c r="X74" s="37"/>
      <c r="Y74" s="35"/>
      <c r="Z74" s="35"/>
      <c r="AB74" s="98" t="str">
        <f t="shared" si="2"/>
        <v/>
      </c>
    </row>
    <row r="75" spans="1:28" s="40" customFormat="1" x14ac:dyDescent="0.15">
      <c r="A75" s="25">
        <f t="shared" si="3"/>
        <v>73</v>
      </c>
      <c r="B75" s="34"/>
      <c r="C75" s="44"/>
      <c r="D75" s="42"/>
      <c r="E75" s="44"/>
      <c r="F75" s="44"/>
      <c r="G75" s="36"/>
      <c r="H75" s="36"/>
      <c r="I75" s="37"/>
      <c r="J75" s="37"/>
      <c r="K75" s="35"/>
      <c r="L75" s="35" t="str">
        <f>IFERROR(VLOOKUP(K75,基本設定!$A$3:$B$7,2,FALSE),"")</f>
        <v/>
      </c>
      <c r="M75" s="37"/>
      <c r="N75" s="37"/>
      <c r="O75" s="35"/>
      <c r="P75" s="35"/>
      <c r="Q75" s="35"/>
      <c r="R75" s="37"/>
      <c r="S75" s="35"/>
      <c r="T75" s="35"/>
      <c r="U75" s="37"/>
      <c r="V75" s="35"/>
      <c r="W75" s="35"/>
      <c r="X75" s="37"/>
      <c r="Y75" s="35"/>
      <c r="Z75" s="35"/>
      <c r="AB75" s="98" t="str">
        <f t="shared" si="2"/>
        <v/>
      </c>
    </row>
    <row r="76" spans="1:28" s="40" customFormat="1" x14ac:dyDescent="0.15">
      <c r="A76" s="25">
        <f t="shared" si="3"/>
        <v>74</v>
      </c>
      <c r="B76" s="34"/>
      <c r="C76" s="44"/>
      <c r="D76" s="42"/>
      <c r="E76" s="44"/>
      <c r="F76" s="44"/>
      <c r="G76" s="36"/>
      <c r="H76" s="36"/>
      <c r="I76" s="37"/>
      <c r="J76" s="37"/>
      <c r="K76" s="35"/>
      <c r="L76" s="35" t="str">
        <f>IFERROR(VLOOKUP(K76,基本設定!$A$3:$B$7,2,FALSE),"")</f>
        <v/>
      </c>
      <c r="M76" s="37"/>
      <c r="N76" s="37"/>
      <c r="O76" s="35"/>
      <c r="P76" s="35"/>
      <c r="Q76" s="35"/>
      <c r="R76" s="37"/>
      <c r="S76" s="35"/>
      <c r="T76" s="35"/>
      <c r="U76" s="37"/>
      <c r="V76" s="35"/>
      <c r="W76" s="35"/>
      <c r="X76" s="37"/>
      <c r="Y76" s="35"/>
      <c r="Z76" s="35"/>
      <c r="AB76" s="98" t="str">
        <f t="shared" si="2"/>
        <v/>
      </c>
    </row>
    <row r="77" spans="1:28" s="40" customFormat="1" x14ac:dyDescent="0.15">
      <c r="A77" s="25">
        <f t="shared" si="3"/>
        <v>75</v>
      </c>
      <c r="B77" s="34"/>
      <c r="C77" s="44"/>
      <c r="D77" s="42"/>
      <c r="E77" s="44"/>
      <c r="F77" s="44"/>
      <c r="G77" s="36"/>
      <c r="H77" s="36"/>
      <c r="I77" s="37"/>
      <c r="J77" s="37"/>
      <c r="K77" s="35"/>
      <c r="L77" s="35" t="str">
        <f>IFERROR(VLOOKUP(K77,基本設定!$A$3:$B$7,2,FALSE),"")</f>
        <v/>
      </c>
      <c r="M77" s="37"/>
      <c r="N77" s="37"/>
      <c r="O77" s="35"/>
      <c r="P77" s="35"/>
      <c r="Q77" s="35"/>
      <c r="R77" s="37"/>
      <c r="S77" s="35"/>
      <c r="T77" s="35"/>
      <c r="U77" s="37"/>
      <c r="V77" s="35"/>
      <c r="W77" s="35"/>
      <c r="X77" s="37"/>
      <c r="Y77" s="35"/>
      <c r="Z77" s="35"/>
      <c r="AB77" s="98" t="str">
        <f t="shared" si="2"/>
        <v/>
      </c>
    </row>
    <row r="78" spans="1:28" s="40" customFormat="1" x14ac:dyDescent="0.15">
      <c r="A78" s="25">
        <f t="shared" si="3"/>
        <v>76</v>
      </c>
      <c r="B78" s="34"/>
      <c r="C78" s="44"/>
      <c r="D78" s="42"/>
      <c r="E78" s="44"/>
      <c r="F78" s="44"/>
      <c r="G78" s="36"/>
      <c r="H78" s="36"/>
      <c r="I78" s="37"/>
      <c r="J78" s="37"/>
      <c r="K78" s="35"/>
      <c r="L78" s="35" t="str">
        <f>IFERROR(VLOOKUP(K78,基本設定!$A$3:$B$7,2,FALSE),"")</f>
        <v/>
      </c>
      <c r="M78" s="37"/>
      <c r="N78" s="37"/>
      <c r="O78" s="35"/>
      <c r="P78" s="35"/>
      <c r="Q78" s="35"/>
      <c r="R78" s="37"/>
      <c r="S78" s="35"/>
      <c r="T78" s="35"/>
      <c r="U78" s="37"/>
      <c r="V78" s="35"/>
      <c r="W78" s="35"/>
      <c r="X78" s="37"/>
      <c r="Y78" s="35"/>
      <c r="Z78" s="35"/>
      <c r="AB78" s="98" t="str">
        <f t="shared" si="2"/>
        <v/>
      </c>
    </row>
    <row r="79" spans="1:28" s="40" customFormat="1" x14ac:dyDescent="0.15">
      <c r="A79" s="25">
        <f t="shared" si="3"/>
        <v>77</v>
      </c>
      <c r="B79" s="34"/>
      <c r="C79" s="44"/>
      <c r="D79" s="42"/>
      <c r="E79" s="44"/>
      <c r="F79" s="44"/>
      <c r="G79" s="36"/>
      <c r="H79" s="36"/>
      <c r="I79" s="37"/>
      <c r="J79" s="37"/>
      <c r="K79" s="35"/>
      <c r="L79" s="35" t="str">
        <f>IFERROR(VLOOKUP(K79,基本設定!$A$3:$B$7,2,FALSE),"")</f>
        <v/>
      </c>
      <c r="M79" s="37"/>
      <c r="N79" s="37"/>
      <c r="O79" s="35"/>
      <c r="P79" s="35"/>
      <c r="Q79" s="35"/>
      <c r="R79" s="37"/>
      <c r="S79" s="35"/>
      <c r="T79" s="35"/>
      <c r="U79" s="37"/>
      <c r="V79" s="35"/>
      <c r="W79" s="35"/>
      <c r="X79" s="37"/>
      <c r="Y79" s="35"/>
      <c r="Z79" s="35"/>
      <c r="AB79" s="98" t="str">
        <f t="shared" si="2"/>
        <v/>
      </c>
    </row>
    <row r="80" spans="1:28" s="40" customFormat="1" x14ac:dyDescent="0.15">
      <c r="A80" s="25">
        <f t="shared" si="3"/>
        <v>78</v>
      </c>
      <c r="B80" s="34"/>
      <c r="C80" s="44"/>
      <c r="D80" s="42"/>
      <c r="E80" s="44"/>
      <c r="F80" s="44"/>
      <c r="G80" s="36"/>
      <c r="H80" s="36"/>
      <c r="I80" s="37"/>
      <c r="J80" s="37"/>
      <c r="K80" s="35"/>
      <c r="L80" s="35" t="str">
        <f>IFERROR(VLOOKUP(K80,基本設定!$A$3:$B$7,2,FALSE),"")</f>
        <v/>
      </c>
      <c r="M80" s="37"/>
      <c r="N80" s="37"/>
      <c r="O80" s="35"/>
      <c r="P80" s="35"/>
      <c r="Q80" s="35"/>
      <c r="R80" s="37"/>
      <c r="S80" s="35"/>
      <c r="T80" s="35"/>
      <c r="U80" s="37"/>
      <c r="V80" s="35"/>
      <c r="W80" s="35"/>
      <c r="X80" s="37"/>
      <c r="Y80" s="35"/>
      <c r="Z80" s="35"/>
      <c r="AB80" s="98" t="str">
        <f t="shared" si="2"/>
        <v/>
      </c>
    </row>
    <row r="81" spans="1:28" s="40" customFormat="1" x14ac:dyDescent="0.15">
      <c r="A81" s="25">
        <f t="shared" si="3"/>
        <v>79</v>
      </c>
      <c r="B81" s="34"/>
      <c r="C81" s="44"/>
      <c r="D81" s="42"/>
      <c r="E81" s="44"/>
      <c r="F81" s="44"/>
      <c r="G81" s="36"/>
      <c r="H81" s="36"/>
      <c r="I81" s="37"/>
      <c r="J81" s="37"/>
      <c r="K81" s="35"/>
      <c r="L81" s="35" t="str">
        <f>IFERROR(VLOOKUP(K81,基本設定!$A$3:$B$7,2,FALSE),"")</f>
        <v/>
      </c>
      <c r="M81" s="37"/>
      <c r="N81" s="37"/>
      <c r="O81" s="35"/>
      <c r="P81" s="35"/>
      <c r="Q81" s="35"/>
      <c r="R81" s="37"/>
      <c r="S81" s="35"/>
      <c r="T81" s="35"/>
      <c r="U81" s="37"/>
      <c r="V81" s="35"/>
      <c r="W81" s="35"/>
      <c r="X81" s="37"/>
      <c r="Y81" s="35"/>
      <c r="Z81" s="35"/>
      <c r="AB81" s="98" t="str">
        <f t="shared" si="2"/>
        <v/>
      </c>
    </row>
    <row r="82" spans="1:28" s="40" customFormat="1" x14ac:dyDescent="0.15">
      <c r="A82" s="25">
        <f t="shared" si="3"/>
        <v>80</v>
      </c>
      <c r="B82" s="34"/>
      <c r="C82" s="44"/>
      <c r="D82" s="42"/>
      <c r="E82" s="44"/>
      <c r="F82" s="44"/>
      <c r="G82" s="36"/>
      <c r="H82" s="36"/>
      <c r="I82" s="37"/>
      <c r="J82" s="37"/>
      <c r="K82" s="35"/>
      <c r="L82" s="35" t="str">
        <f>IFERROR(VLOOKUP(K82,基本設定!$A$3:$B$7,2,FALSE),"")</f>
        <v/>
      </c>
      <c r="M82" s="37"/>
      <c r="N82" s="37"/>
      <c r="O82" s="35"/>
      <c r="P82" s="35"/>
      <c r="Q82" s="35"/>
      <c r="R82" s="37"/>
      <c r="S82" s="35"/>
      <c r="T82" s="35"/>
      <c r="U82" s="37"/>
      <c r="V82" s="35"/>
      <c r="W82" s="35"/>
      <c r="X82" s="37"/>
      <c r="Y82" s="35"/>
      <c r="Z82" s="35"/>
      <c r="AB82" s="98" t="str">
        <f t="shared" si="2"/>
        <v/>
      </c>
    </row>
    <row r="83" spans="1:28" s="40" customFormat="1" x14ac:dyDescent="0.15">
      <c r="A83" s="25">
        <f t="shared" si="3"/>
        <v>81</v>
      </c>
      <c r="B83" s="34"/>
      <c r="C83" s="44"/>
      <c r="D83" s="42"/>
      <c r="E83" s="44"/>
      <c r="F83" s="44"/>
      <c r="G83" s="36"/>
      <c r="H83" s="36"/>
      <c r="I83" s="37"/>
      <c r="J83" s="37"/>
      <c r="K83" s="35"/>
      <c r="L83" s="35" t="str">
        <f>IFERROR(VLOOKUP(K83,基本設定!$A$3:$B$7,2,FALSE),"")</f>
        <v/>
      </c>
      <c r="M83" s="37"/>
      <c r="N83" s="37"/>
      <c r="O83" s="35"/>
      <c r="P83" s="35"/>
      <c r="Q83" s="35"/>
      <c r="R83" s="37"/>
      <c r="S83" s="35"/>
      <c r="T83" s="35"/>
      <c r="U83" s="37"/>
      <c r="V83" s="35"/>
      <c r="W83" s="35"/>
      <c r="X83" s="37"/>
      <c r="Y83" s="35"/>
      <c r="Z83" s="35"/>
      <c r="AB83" s="98" t="str">
        <f t="shared" si="2"/>
        <v/>
      </c>
    </row>
    <row r="84" spans="1:28" s="40" customFormat="1" x14ac:dyDescent="0.15">
      <c r="A84" s="25">
        <f t="shared" si="3"/>
        <v>82</v>
      </c>
      <c r="B84" s="34"/>
      <c r="C84" s="44"/>
      <c r="D84" s="42"/>
      <c r="E84" s="44"/>
      <c r="F84" s="44"/>
      <c r="G84" s="36"/>
      <c r="H84" s="36"/>
      <c r="I84" s="37"/>
      <c r="J84" s="37"/>
      <c r="K84" s="35"/>
      <c r="L84" s="35" t="str">
        <f>IFERROR(VLOOKUP(K84,基本設定!$A$3:$B$7,2,FALSE),"")</f>
        <v/>
      </c>
      <c r="M84" s="37"/>
      <c r="N84" s="37"/>
      <c r="O84" s="35"/>
      <c r="P84" s="35"/>
      <c r="Q84" s="35"/>
      <c r="R84" s="37"/>
      <c r="S84" s="35"/>
      <c r="T84" s="35"/>
      <c r="U84" s="37"/>
      <c r="V84" s="35"/>
      <c r="W84" s="35"/>
      <c r="X84" s="37"/>
      <c r="Y84" s="35"/>
      <c r="Z84" s="35"/>
      <c r="AB84" s="98" t="str">
        <f t="shared" si="2"/>
        <v/>
      </c>
    </row>
    <row r="85" spans="1:28" s="40" customFormat="1" x14ac:dyDescent="0.15">
      <c r="A85" s="25">
        <f t="shared" si="3"/>
        <v>83</v>
      </c>
      <c r="B85" s="34"/>
      <c r="C85" s="44"/>
      <c r="D85" s="42"/>
      <c r="E85" s="44"/>
      <c r="F85" s="44"/>
      <c r="G85" s="36"/>
      <c r="H85" s="36"/>
      <c r="I85" s="37"/>
      <c r="J85" s="37"/>
      <c r="K85" s="35"/>
      <c r="L85" s="35" t="str">
        <f>IFERROR(VLOOKUP(K85,基本設定!$A$3:$B$7,2,FALSE),"")</f>
        <v/>
      </c>
      <c r="M85" s="37"/>
      <c r="N85" s="37"/>
      <c r="O85" s="35"/>
      <c r="P85" s="35"/>
      <c r="Q85" s="35"/>
      <c r="R85" s="37"/>
      <c r="S85" s="35"/>
      <c r="T85" s="35"/>
      <c r="U85" s="37"/>
      <c r="V85" s="35"/>
      <c r="W85" s="35"/>
      <c r="X85" s="37"/>
      <c r="Y85" s="35"/>
      <c r="Z85" s="35"/>
      <c r="AB85" s="98" t="str">
        <f t="shared" si="2"/>
        <v/>
      </c>
    </row>
    <row r="86" spans="1:28" s="40" customFormat="1" x14ac:dyDescent="0.15">
      <c r="A86" s="25">
        <f t="shared" si="3"/>
        <v>84</v>
      </c>
      <c r="B86" s="34"/>
      <c r="C86" s="44"/>
      <c r="D86" s="42"/>
      <c r="E86" s="44"/>
      <c r="F86" s="44"/>
      <c r="G86" s="36"/>
      <c r="H86" s="36"/>
      <c r="I86" s="37"/>
      <c r="J86" s="37"/>
      <c r="K86" s="35"/>
      <c r="L86" s="35" t="str">
        <f>IFERROR(VLOOKUP(K86,基本設定!$A$3:$B$7,2,FALSE),"")</f>
        <v/>
      </c>
      <c r="M86" s="37"/>
      <c r="N86" s="37"/>
      <c r="O86" s="35"/>
      <c r="P86" s="35"/>
      <c r="Q86" s="35"/>
      <c r="R86" s="37"/>
      <c r="S86" s="35"/>
      <c r="T86" s="35"/>
      <c r="U86" s="37"/>
      <c r="V86" s="35"/>
      <c r="W86" s="35"/>
      <c r="X86" s="37"/>
      <c r="Y86" s="35"/>
      <c r="Z86" s="35"/>
      <c r="AB86" s="98" t="str">
        <f t="shared" si="2"/>
        <v/>
      </c>
    </row>
    <row r="87" spans="1:28" s="40" customFormat="1" x14ac:dyDescent="0.15">
      <c r="A87" s="25">
        <f t="shared" si="3"/>
        <v>85</v>
      </c>
      <c r="B87" s="34"/>
      <c r="C87" s="44"/>
      <c r="D87" s="42"/>
      <c r="E87" s="44"/>
      <c r="F87" s="44"/>
      <c r="G87" s="36"/>
      <c r="H87" s="36"/>
      <c r="I87" s="37"/>
      <c r="J87" s="37"/>
      <c r="K87" s="35"/>
      <c r="L87" s="35" t="str">
        <f>IFERROR(VLOOKUP(K87,基本設定!$A$3:$B$7,2,FALSE),"")</f>
        <v/>
      </c>
      <c r="M87" s="37"/>
      <c r="N87" s="37"/>
      <c r="O87" s="35"/>
      <c r="P87" s="35"/>
      <c r="Q87" s="35"/>
      <c r="R87" s="37"/>
      <c r="S87" s="35"/>
      <c r="T87" s="35"/>
      <c r="U87" s="37"/>
      <c r="V87" s="35"/>
      <c r="W87" s="35"/>
      <c r="X87" s="37"/>
      <c r="Y87" s="35"/>
      <c r="Z87" s="35"/>
      <c r="AB87" s="98" t="str">
        <f t="shared" si="2"/>
        <v/>
      </c>
    </row>
    <row r="88" spans="1:28" s="40" customFormat="1" x14ac:dyDescent="0.15">
      <c r="A88" s="25">
        <f t="shared" si="3"/>
        <v>86</v>
      </c>
      <c r="B88" s="34"/>
      <c r="C88" s="44"/>
      <c r="D88" s="42"/>
      <c r="E88" s="44"/>
      <c r="F88" s="44"/>
      <c r="G88" s="36"/>
      <c r="H88" s="36"/>
      <c r="I88" s="37"/>
      <c r="J88" s="37"/>
      <c r="K88" s="35"/>
      <c r="L88" s="35" t="str">
        <f>IFERROR(VLOOKUP(K88,基本設定!$A$3:$B$7,2,FALSE),"")</f>
        <v/>
      </c>
      <c r="M88" s="37"/>
      <c r="N88" s="37"/>
      <c r="O88" s="35"/>
      <c r="P88" s="35"/>
      <c r="Q88" s="35"/>
      <c r="R88" s="37"/>
      <c r="S88" s="35"/>
      <c r="T88" s="35"/>
      <c r="U88" s="37"/>
      <c r="V88" s="35"/>
      <c r="W88" s="35"/>
      <c r="X88" s="37"/>
      <c r="Y88" s="35"/>
      <c r="Z88" s="35"/>
      <c r="AB88" s="98" t="str">
        <f t="shared" si="2"/>
        <v/>
      </c>
    </row>
    <row r="89" spans="1:28" s="40" customFormat="1" x14ac:dyDescent="0.15">
      <c r="A89" s="25">
        <f t="shared" si="3"/>
        <v>87</v>
      </c>
      <c r="B89" s="34"/>
      <c r="C89" s="44"/>
      <c r="D89" s="42"/>
      <c r="E89" s="44"/>
      <c r="F89" s="44"/>
      <c r="G89" s="36"/>
      <c r="H89" s="36"/>
      <c r="I89" s="37"/>
      <c r="J89" s="37"/>
      <c r="K89" s="35"/>
      <c r="L89" s="35" t="str">
        <f>IFERROR(VLOOKUP(K89,基本設定!$A$3:$B$7,2,FALSE),"")</f>
        <v/>
      </c>
      <c r="M89" s="37"/>
      <c r="N89" s="37"/>
      <c r="O89" s="35"/>
      <c r="P89" s="35"/>
      <c r="Q89" s="35"/>
      <c r="R89" s="37"/>
      <c r="S89" s="35"/>
      <c r="T89" s="35"/>
      <c r="U89" s="37"/>
      <c r="V89" s="35"/>
      <c r="W89" s="35"/>
      <c r="X89" s="37"/>
      <c r="Y89" s="35"/>
      <c r="Z89" s="35"/>
      <c r="AB89" s="98" t="str">
        <f t="shared" si="2"/>
        <v/>
      </c>
    </row>
    <row r="90" spans="1:28" s="40" customFormat="1" x14ac:dyDescent="0.15">
      <c r="A90" s="25">
        <f t="shared" si="3"/>
        <v>88</v>
      </c>
      <c r="B90" s="34"/>
      <c r="C90" s="44"/>
      <c r="D90" s="42"/>
      <c r="E90" s="44"/>
      <c r="F90" s="44"/>
      <c r="G90" s="36"/>
      <c r="H90" s="36"/>
      <c r="I90" s="37"/>
      <c r="J90" s="37"/>
      <c r="K90" s="35"/>
      <c r="L90" s="35" t="str">
        <f>IFERROR(VLOOKUP(K90,基本設定!$A$3:$B$7,2,FALSE),"")</f>
        <v/>
      </c>
      <c r="M90" s="37"/>
      <c r="N90" s="37"/>
      <c r="O90" s="35"/>
      <c r="P90" s="35"/>
      <c r="Q90" s="35"/>
      <c r="R90" s="37"/>
      <c r="S90" s="35"/>
      <c r="T90" s="35"/>
      <c r="U90" s="37"/>
      <c r="V90" s="35"/>
      <c r="W90" s="35"/>
      <c r="X90" s="37"/>
      <c r="Y90" s="35"/>
      <c r="Z90" s="35"/>
      <c r="AB90" s="98" t="str">
        <f t="shared" si="2"/>
        <v/>
      </c>
    </row>
    <row r="91" spans="1:28" s="40" customFormat="1" x14ac:dyDescent="0.15">
      <c r="A91" s="25">
        <f t="shared" si="3"/>
        <v>89</v>
      </c>
      <c r="B91" s="34"/>
      <c r="C91" s="44"/>
      <c r="D91" s="42"/>
      <c r="E91" s="44"/>
      <c r="F91" s="44"/>
      <c r="G91" s="36"/>
      <c r="H91" s="36"/>
      <c r="I91" s="37"/>
      <c r="J91" s="37"/>
      <c r="K91" s="35"/>
      <c r="L91" s="35" t="str">
        <f>IFERROR(VLOOKUP(K91,基本設定!$A$3:$B$7,2,FALSE),"")</f>
        <v/>
      </c>
      <c r="M91" s="37"/>
      <c r="N91" s="37"/>
      <c r="O91" s="35"/>
      <c r="P91" s="35"/>
      <c r="Q91" s="35"/>
      <c r="R91" s="37"/>
      <c r="S91" s="35"/>
      <c r="T91" s="35"/>
      <c r="U91" s="37"/>
      <c r="V91" s="35"/>
      <c r="W91" s="35"/>
      <c r="X91" s="37"/>
      <c r="Y91" s="35"/>
      <c r="Z91" s="35"/>
      <c r="AB91" s="98" t="str">
        <f t="shared" si="2"/>
        <v/>
      </c>
    </row>
    <row r="92" spans="1:28" s="40" customFormat="1" x14ac:dyDescent="0.15">
      <c r="A92" s="25">
        <f t="shared" si="3"/>
        <v>90</v>
      </c>
      <c r="B92" s="34"/>
      <c r="C92" s="44"/>
      <c r="D92" s="42"/>
      <c r="E92" s="44"/>
      <c r="F92" s="44"/>
      <c r="G92" s="36"/>
      <c r="H92" s="36"/>
      <c r="I92" s="37"/>
      <c r="J92" s="37"/>
      <c r="K92" s="35"/>
      <c r="L92" s="35" t="str">
        <f>IFERROR(VLOOKUP(K92,基本設定!$A$3:$B$7,2,FALSE),"")</f>
        <v/>
      </c>
      <c r="M92" s="37"/>
      <c r="N92" s="37"/>
      <c r="O92" s="35"/>
      <c r="P92" s="35"/>
      <c r="Q92" s="35"/>
      <c r="R92" s="37"/>
      <c r="S92" s="35"/>
      <c r="T92" s="35"/>
      <c r="U92" s="37"/>
      <c r="V92" s="35"/>
      <c r="W92" s="35"/>
      <c r="X92" s="37"/>
      <c r="Y92" s="35"/>
      <c r="Z92" s="35"/>
      <c r="AB92" s="98" t="str">
        <f t="shared" si="2"/>
        <v/>
      </c>
    </row>
    <row r="93" spans="1:28" s="40" customFormat="1" x14ac:dyDescent="0.15">
      <c r="A93" s="25">
        <f t="shared" si="3"/>
        <v>91</v>
      </c>
      <c r="B93" s="34"/>
      <c r="C93" s="44"/>
      <c r="D93" s="42"/>
      <c r="E93" s="44"/>
      <c r="F93" s="44"/>
      <c r="G93" s="36"/>
      <c r="H93" s="36"/>
      <c r="I93" s="37"/>
      <c r="J93" s="37"/>
      <c r="K93" s="35"/>
      <c r="L93" s="35" t="str">
        <f>IFERROR(VLOOKUP(K93,基本設定!$A$3:$B$7,2,FALSE),"")</f>
        <v/>
      </c>
      <c r="M93" s="37"/>
      <c r="N93" s="37"/>
      <c r="O93" s="35"/>
      <c r="P93" s="35"/>
      <c r="Q93" s="35"/>
      <c r="R93" s="37"/>
      <c r="S93" s="35"/>
      <c r="T93" s="35"/>
      <c r="U93" s="37"/>
      <c r="V93" s="35"/>
      <c r="W93" s="35"/>
      <c r="X93" s="37"/>
      <c r="Y93" s="35"/>
      <c r="Z93" s="35"/>
      <c r="AB93" s="98" t="str">
        <f t="shared" si="2"/>
        <v/>
      </c>
    </row>
    <row r="94" spans="1:28" s="40" customFormat="1" x14ac:dyDescent="0.15">
      <c r="A94" s="25">
        <f t="shared" si="3"/>
        <v>92</v>
      </c>
      <c r="B94" s="34"/>
      <c r="C94" s="44"/>
      <c r="D94" s="42"/>
      <c r="E94" s="44"/>
      <c r="F94" s="44"/>
      <c r="G94" s="36"/>
      <c r="H94" s="36"/>
      <c r="I94" s="37"/>
      <c r="J94" s="37"/>
      <c r="K94" s="35"/>
      <c r="L94" s="35" t="str">
        <f>IFERROR(VLOOKUP(K94,基本設定!$A$3:$B$7,2,FALSE),"")</f>
        <v/>
      </c>
      <c r="M94" s="37"/>
      <c r="N94" s="37"/>
      <c r="O94" s="35"/>
      <c r="P94" s="35"/>
      <c r="Q94" s="35"/>
      <c r="R94" s="37"/>
      <c r="S94" s="35"/>
      <c r="T94" s="35"/>
      <c r="U94" s="37"/>
      <c r="V94" s="35"/>
      <c r="W94" s="35"/>
      <c r="X94" s="37"/>
      <c r="Y94" s="35"/>
      <c r="Z94" s="35"/>
      <c r="AB94" s="98" t="str">
        <f t="shared" si="2"/>
        <v/>
      </c>
    </row>
    <row r="95" spans="1:28" s="40" customFormat="1" x14ac:dyDescent="0.15">
      <c r="A95" s="25">
        <f t="shared" si="3"/>
        <v>93</v>
      </c>
      <c r="B95" s="34"/>
      <c r="C95" s="44"/>
      <c r="D95" s="42"/>
      <c r="E95" s="44"/>
      <c r="F95" s="44"/>
      <c r="G95" s="36"/>
      <c r="H95" s="36"/>
      <c r="I95" s="37"/>
      <c r="J95" s="37"/>
      <c r="K95" s="35"/>
      <c r="L95" s="35" t="str">
        <f>IFERROR(VLOOKUP(K95,基本設定!$A$3:$B$7,2,FALSE),"")</f>
        <v/>
      </c>
      <c r="M95" s="37"/>
      <c r="N95" s="37"/>
      <c r="O95" s="35"/>
      <c r="P95" s="35"/>
      <c r="Q95" s="35"/>
      <c r="R95" s="37"/>
      <c r="S95" s="35"/>
      <c r="T95" s="35"/>
      <c r="U95" s="37"/>
      <c r="V95" s="35"/>
      <c r="W95" s="35"/>
      <c r="X95" s="37"/>
      <c r="Y95" s="35"/>
      <c r="Z95" s="35"/>
      <c r="AB95" s="98" t="str">
        <f t="shared" si="2"/>
        <v/>
      </c>
    </row>
    <row r="96" spans="1:28" s="40" customFormat="1" x14ac:dyDescent="0.15">
      <c r="A96" s="25">
        <f t="shared" si="3"/>
        <v>94</v>
      </c>
      <c r="B96" s="34"/>
      <c r="C96" s="44"/>
      <c r="D96" s="42"/>
      <c r="E96" s="44"/>
      <c r="F96" s="44"/>
      <c r="G96" s="36"/>
      <c r="H96" s="36"/>
      <c r="I96" s="37"/>
      <c r="J96" s="37"/>
      <c r="K96" s="35"/>
      <c r="L96" s="35" t="str">
        <f>IFERROR(VLOOKUP(K96,基本設定!$A$3:$B$7,2,FALSE),"")</f>
        <v/>
      </c>
      <c r="M96" s="37"/>
      <c r="N96" s="37"/>
      <c r="O96" s="35"/>
      <c r="P96" s="35"/>
      <c r="Q96" s="35"/>
      <c r="R96" s="37"/>
      <c r="S96" s="35"/>
      <c r="T96" s="35"/>
      <c r="U96" s="37"/>
      <c r="V96" s="35"/>
      <c r="W96" s="35"/>
      <c r="X96" s="37"/>
      <c r="Y96" s="35"/>
      <c r="Z96" s="35"/>
      <c r="AB96" s="98" t="str">
        <f t="shared" si="2"/>
        <v/>
      </c>
    </row>
    <row r="97" spans="1:28" s="40" customFormat="1" x14ac:dyDescent="0.15">
      <c r="A97" s="25">
        <f t="shared" si="3"/>
        <v>95</v>
      </c>
      <c r="B97" s="34"/>
      <c r="C97" s="44"/>
      <c r="D97" s="42"/>
      <c r="E97" s="44"/>
      <c r="F97" s="44"/>
      <c r="G97" s="36"/>
      <c r="H97" s="36"/>
      <c r="I97" s="37"/>
      <c r="J97" s="37"/>
      <c r="K97" s="35"/>
      <c r="L97" s="35" t="str">
        <f>IFERROR(VLOOKUP(K97,基本設定!$A$3:$B$7,2,FALSE),"")</f>
        <v/>
      </c>
      <c r="M97" s="37"/>
      <c r="N97" s="37"/>
      <c r="O97" s="35"/>
      <c r="P97" s="35"/>
      <c r="Q97" s="35"/>
      <c r="R97" s="37"/>
      <c r="S97" s="35"/>
      <c r="T97" s="35"/>
      <c r="U97" s="37"/>
      <c r="V97" s="35"/>
      <c r="W97" s="35"/>
      <c r="X97" s="37"/>
      <c r="Y97" s="35"/>
      <c r="Z97" s="35"/>
      <c r="AB97" s="98" t="str">
        <f t="shared" si="2"/>
        <v/>
      </c>
    </row>
    <row r="98" spans="1:28" s="40" customFormat="1" x14ac:dyDescent="0.15">
      <c r="A98" s="25">
        <f t="shared" si="3"/>
        <v>96</v>
      </c>
      <c r="B98" s="34"/>
      <c r="C98" s="44"/>
      <c r="D98" s="42"/>
      <c r="E98" s="44"/>
      <c r="F98" s="44"/>
      <c r="G98" s="36"/>
      <c r="H98" s="36"/>
      <c r="I98" s="37"/>
      <c r="J98" s="37"/>
      <c r="K98" s="35"/>
      <c r="L98" s="35" t="str">
        <f>IFERROR(VLOOKUP(K98,基本設定!$A$3:$B$7,2,FALSE),"")</f>
        <v/>
      </c>
      <c r="M98" s="37"/>
      <c r="N98" s="37"/>
      <c r="O98" s="35"/>
      <c r="P98" s="35"/>
      <c r="Q98" s="35"/>
      <c r="R98" s="37"/>
      <c r="S98" s="35"/>
      <c r="T98" s="35"/>
      <c r="U98" s="37"/>
      <c r="V98" s="35"/>
      <c r="W98" s="35"/>
      <c r="X98" s="37"/>
      <c r="Y98" s="35"/>
      <c r="Z98" s="35"/>
      <c r="AB98" s="98" t="str">
        <f t="shared" si="2"/>
        <v/>
      </c>
    </row>
    <row r="99" spans="1:28" s="40" customFormat="1" x14ac:dyDescent="0.15">
      <c r="A99" s="25">
        <f t="shared" si="3"/>
        <v>97</v>
      </c>
      <c r="B99" s="34"/>
      <c r="C99" s="44"/>
      <c r="D99" s="42"/>
      <c r="E99" s="44"/>
      <c r="F99" s="44"/>
      <c r="G99" s="36"/>
      <c r="H99" s="36"/>
      <c r="I99" s="37"/>
      <c r="J99" s="37"/>
      <c r="K99" s="35"/>
      <c r="L99" s="35" t="str">
        <f>IFERROR(VLOOKUP(K99,基本設定!$A$3:$B$7,2,FALSE),"")</f>
        <v/>
      </c>
      <c r="M99" s="37"/>
      <c r="N99" s="37"/>
      <c r="O99" s="35"/>
      <c r="P99" s="35"/>
      <c r="Q99" s="35"/>
      <c r="R99" s="37"/>
      <c r="S99" s="35"/>
      <c r="T99" s="35"/>
      <c r="U99" s="37"/>
      <c r="V99" s="35"/>
      <c r="W99" s="35"/>
      <c r="X99" s="37"/>
      <c r="Y99" s="35"/>
      <c r="Z99" s="35"/>
      <c r="AB99" s="98" t="str">
        <f t="shared" si="2"/>
        <v/>
      </c>
    </row>
    <row r="100" spans="1:28" s="40" customFormat="1" x14ac:dyDescent="0.15">
      <c r="A100" s="25">
        <f t="shared" si="3"/>
        <v>98</v>
      </c>
      <c r="B100" s="34"/>
      <c r="C100" s="44"/>
      <c r="D100" s="42"/>
      <c r="E100" s="44"/>
      <c r="F100" s="44"/>
      <c r="G100" s="36"/>
      <c r="H100" s="36"/>
      <c r="I100" s="37"/>
      <c r="J100" s="37"/>
      <c r="K100" s="35"/>
      <c r="L100" s="35" t="str">
        <f>IFERROR(VLOOKUP(K100,基本設定!$A$3:$B$7,2,FALSE),"")</f>
        <v/>
      </c>
      <c r="M100" s="37"/>
      <c r="N100" s="37"/>
      <c r="O100" s="35"/>
      <c r="P100" s="35"/>
      <c r="Q100" s="35"/>
      <c r="R100" s="37"/>
      <c r="S100" s="35"/>
      <c r="T100" s="35"/>
      <c r="U100" s="37"/>
      <c r="V100" s="35"/>
      <c r="W100" s="35"/>
      <c r="X100" s="37"/>
      <c r="Y100" s="35"/>
      <c r="Z100" s="35"/>
      <c r="AB100" s="98" t="str">
        <f t="shared" si="2"/>
        <v/>
      </c>
    </row>
    <row r="101" spans="1:28" s="40" customFormat="1" x14ac:dyDescent="0.15">
      <c r="A101" s="25">
        <f t="shared" si="3"/>
        <v>99</v>
      </c>
      <c r="B101" s="34"/>
      <c r="C101" s="44"/>
      <c r="D101" s="42"/>
      <c r="E101" s="44"/>
      <c r="F101" s="44"/>
      <c r="G101" s="36"/>
      <c r="H101" s="36"/>
      <c r="I101" s="37"/>
      <c r="J101" s="37"/>
      <c r="K101" s="35"/>
      <c r="L101" s="35" t="str">
        <f>IFERROR(VLOOKUP(K101,基本設定!$A$3:$B$7,2,FALSE),"")</f>
        <v/>
      </c>
      <c r="M101" s="37"/>
      <c r="N101" s="37"/>
      <c r="O101" s="35"/>
      <c r="P101" s="35"/>
      <c r="Q101" s="35"/>
      <c r="R101" s="37"/>
      <c r="S101" s="35"/>
      <c r="T101" s="35"/>
      <c r="U101" s="37"/>
      <c r="V101" s="35"/>
      <c r="W101" s="35"/>
      <c r="X101" s="37"/>
      <c r="Y101" s="35"/>
      <c r="Z101" s="35"/>
      <c r="AB101" s="98" t="str">
        <f t="shared" si="2"/>
        <v/>
      </c>
    </row>
    <row r="102" spans="1:28" s="40" customFormat="1" x14ac:dyDescent="0.15">
      <c r="A102" s="25">
        <f t="shared" si="3"/>
        <v>100</v>
      </c>
      <c r="B102" s="34"/>
      <c r="C102" s="44"/>
      <c r="D102" s="42"/>
      <c r="E102" s="44"/>
      <c r="F102" s="44"/>
      <c r="G102" s="36"/>
      <c r="H102" s="36"/>
      <c r="I102" s="37"/>
      <c r="J102" s="37"/>
      <c r="K102" s="35"/>
      <c r="L102" s="35" t="str">
        <f>IFERROR(VLOOKUP(K102,基本設定!$A$3:$B$7,2,FALSE),"")</f>
        <v/>
      </c>
      <c r="M102" s="37"/>
      <c r="N102" s="37"/>
      <c r="O102" s="35"/>
      <c r="P102" s="35"/>
      <c r="Q102" s="35"/>
      <c r="R102" s="37"/>
      <c r="S102" s="35"/>
      <c r="T102" s="35"/>
      <c r="U102" s="37"/>
      <c r="V102" s="35"/>
      <c r="W102" s="35"/>
      <c r="X102" s="37"/>
      <c r="Y102" s="35"/>
      <c r="Z102" s="35"/>
      <c r="AB102" s="98" t="str">
        <f t="shared" si="2"/>
        <v/>
      </c>
    </row>
    <row r="103" spans="1:28" s="40" customFormat="1" x14ac:dyDescent="0.15">
      <c r="A103" s="25">
        <f t="shared" si="3"/>
        <v>101</v>
      </c>
      <c r="B103" s="34"/>
      <c r="C103" s="44"/>
      <c r="D103" s="42"/>
      <c r="E103" s="44"/>
      <c r="F103" s="44"/>
      <c r="G103" s="36"/>
      <c r="H103" s="36"/>
      <c r="I103" s="37"/>
      <c r="J103" s="37"/>
      <c r="K103" s="35"/>
      <c r="L103" s="35" t="str">
        <f>IFERROR(VLOOKUP(K103,基本設定!$A$3:$B$7,2,FALSE),"")</f>
        <v/>
      </c>
      <c r="M103" s="37"/>
      <c r="N103" s="37"/>
      <c r="O103" s="35"/>
      <c r="P103" s="35"/>
      <c r="Q103" s="35"/>
      <c r="R103" s="37"/>
      <c r="S103" s="35"/>
      <c r="T103" s="35"/>
      <c r="U103" s="37"/>
      <c r="V103" s="35"/>
      <c r="W103" s="35"/>
      <c r="X103" s="37"/>
      <c r="Y103" s="35"/>
      <c r="Z103" s="35"/>
      <c r="AB103" s="98" t="str">
        <f t="shared" si="2"/>
        <v/>
      </c>
    </row>
    <row r="104" spans="1:28" s="40" customFormat="1" x14ac:dyDescent="0.15">
      <c r="A104" s="25">
        <f t="shared" si="3"/>
        <v>102</v>
      </c>
      <c r="B104" s="34"/>
      <c r="C104" s="44"/>
      <c r="D104" s="42"/>
      <c r="E104" s="44"/>
      <c r="F104" s="44"/>
      <c r="G104" s="36"/>
      <c r="H104" s="36"/>
      <c r="I104" s="37"/>
      <c r="J104" s="37"/>
      <c r="K104" s="35"/>
      <c r="L104" s="35" t="str">
        <f>IFERROR(VLOOKUP(K104,基本設定!$A$3:$B$7,2,FALSE),"")</f>
        <v/>
      </c>
      <c r="M104" s="37"/>
      <c r="N104" s="37"/>
      <c r="O104" s="35"/>
      <c r="P104" s="35"/>
      <c r="Q104" s="35"/>
      <c r="R104" s="37"/>
      <c r="S104" s="35"/>
      <c r="T104" s="35"/>
      <c r="U104" s="37"/>
      <c r="V104" s="35"/>
      <c r="W104" s="35"/>
      <c r="X104" s="37"/>
      <c r="Y104" s="35"/>
      <c r="Z104" s="35"/>
      <c r="AB104" s="98" t="str">
        <f t="shared" si="2"/>
        <v/>
      </c>
    </row>
    <row r="105" spans="1:28" s="40" customFormat="1" x14ac:dyDescent="0.15">
      <c r="A105" s="25">
        <f t="shared" si="3"/>
        <v>103</v>
      </c>
      <c r="B105" s="34"/>
      <c r="C105" s="44"/>
      <c r="D105" s="42"/>
      <c r="E105" s="44"/>
      <c r="F105" s="44"/>
      <c r="G105" s="36"/>
      <c r="H105" s="36"/>
      <c r="I105" s="37"/>
      <c r="J105" s="37"/>
      <c r="K105" s="35"/>
      <c r="L105" s="35" t="str">
        <f>IFERROR(VLOOKUP(K105,基本設定!$A$3:$B$7,2,FALSE),"")</f>
        <v/>
      </c>
      <c r="M105" s="37"/>
      <c r="N105" s="37"/>
      <c r="O105" s="35"/>
      <c r="P105" s="35"/>
      <c r="Q105" s="35"/>
      <c r="R105" s="37"/>
      <c r="S105" s="35"/>
      <c r="T105" s="35"/>
      <c r="U105" s="37"/>
      <c r="V105" s="35"/>
      <c r="W105" s="35"/>
      <c r="X105" s="37"/>
      <c r="Y105" s="35"/>
      <c r="Z105" s="35"/>
      <c r="AB105" s="98" t="str">
        <f t="shared" si="2"/>
        <v/>
      </c>
    </row>
    <row r="106" spans="1:28" s="40" customFormat="1" x14ac:dyDescent="0.15">
      <c r="A106" s="25">
        <f t="shared" si="3"/>
        <v>104</v>
      </c>
      <c r="B106" s="34"/>
      <c r="C106" s="44"/>
      <c r="D106" s="42"/>
      <c r="E106" s="44"/>
      <c r="F106" s="44"/>
      <c r="G106" s="36"/>
      <c r="H106" s="36"/>
      <c r="I106" s="37"/>
      <c r="J106" s="37"/>
      <c r="K106" s="35"/>
      <c r="L106" s="35" t="str">
        <f>IFERROR(VLOOKUP(K106,基本設定!$A$3:$B$7,2,FALSE),"")</f>
        <v/>
      </c>
      <c r="M106" s="37"/>
      <c r="N106" s="37"/>
      <c r="O106" s="35"/>
      <c r="P106" s="35"/>
      <c r="Q106" s="35"/>
      <c r="R106" s="37"/>
      <c r="S106" s="35"/>
      <c r="T106" s="35"/>
      <c r="U106" s="37"/>
      <c r="V106" s="35"/>
      <c r="W106" s="35"/>
      <c r="X106" s="37"/>
      <c r="Y106" s="35"/>
      <c r="Z106" s="35"/>
      <c r="AB106" s="98" t="str">
        <f t="shared" si="2"/>
        <v/>
      </c>
    </row>
    <row r="107" spans="1:28" s="40" customFormat="1" x14ac:dyDescent="0.15">
      <c r="A107" s="25">
        <f t="shared" si="3"/>
        <v>105</v>
      </c>
      <c r="B107" s="34"/>
      <c r="C107" s="44"/>
      <c r="D107" s="42"/>
      <c r="E107" s="44"/>
      <c r="F107" s="44"/>
      <c r="G107" s="36"/>
      <c r="H107" s="36"/>
      <c r="I107" s="37"/>
      <c r="J107" s="37"/>
      <c r="K107" s="35"/>
      <c r="L107" s="35" t="str">
        <f>IFERROR(VLOOKUP(K107,基本設定!$A$3:$B$7,2,FALSE),"")</f>
        <v/>
      </c>
      <c r="M107" s="37"/>
      <c r="N107" s="37"/>
      <c r="O107" s="35"/>
      <c r="P107" s="35"/>
      <c r="Q107" s="35"/>
      <c r="R107" s="37"/>
      <c r="S107" s="35"/>
      <c r="T107" s="35"/>
      <c r="U107" s="37"/>
      <c r="V107" s="35"/>
      <c r="W107" s="35"/>
      <c r="X107" s="37"/>
      <c r="Y107" s="35"/>
      <c r="Z107" s="35"/>
      <c r="AB107" s="98" t="str">
        <f t="shared" si="2"/>
        <v/>
      </c>
    </row>
    <row r="108" spans="1:28" s="40" customFormat="1" x14ac:dyDescent="0.15">
      <c r="A108" s="25">
        <f t="shared" si="3"/>
        <v>106</v>
      </c>
      <c r="B108" s="34"/>
      <c r="C108" s="44"/>
      <c r="D108" s="42"/>
      <c r="E108" s="44"/>
      <c r="F108" s="44"/>
      <c r="G108" s="36"/>
      <c r="H108" s="36"/>
      <c r="I108" s="37"/>
      <c r="J108" s="37"/>
      <c r="K108" s="35"/>
      <c r="L108" s="35" t="str">
        <f>IFERROR(VLOOKUP(K108,基本設定!$A$3:$B$7,2,FALSE),"")</f>
        <v/>
      </c>
      <c r="M108" s="37"/>
      <c r="N108" s="37"/>
      <c r="O108" s="35"/>
      <c r="P108" s="35"/>
      <c r="Q108" s="35"/>
      <c r="R108" s="37"/>
      <c r="S108" s="35"/>
      <c r="T108" s="35"/>
      <c r="U108" s="37"/>
      <c r="V108" s="35"/>
      <c r="W108" s="35"/>
      <c r="X108" s="37"/>
      <c r="Y108" s="35"/>
      <c r="Z108" s="35"/>
      <c r="AB108" s="98" t="str">
        <f t="shared" si="2"/>
        <v/>
      </c>
    </row>
    <row r="109" spans="1:28" s="40" customFormat="1" x14ac:dyDescent="0.15">
      <c r="A109" s="25">
        <f t="shared" si="3"/>
        <v>107</v>
      </c>
      <c r="B109" s="34"/>
      <c r="C109" s="44"/>
      <c r="D109" s="42"/>
      <c r="E109" s="44"/>
      <c r="F109" s="44"/>
      <c r="G109" s="36"/>
      <c r="H109" s="36"/>
      <c r="I109" s="37"/>
      <c r="J109" s="37"/>
      <c r="K109" s="35"/>
      <c r="L109" s="35" t="str">
        <f>IFERROR(VLOOKUP(K109,基本設定!$A$3:$B$7,2,FALSE),"")</f>
        <v/>
      </c>
      <c r="M109" s="37"/>
      <c r="N109" s="37"/>
      <c r="O109" s="35"/>
      <c r="P109" s="35"/>
      <c r="Q109" s="35"/>
      <c r="R109" s="37"/>
      <c r="S109" s="35"/>
      <c r="T109" s="35"/>
      <c r="U109" s="37"/>
      <c r="V109" s="35"/>
      <c r="W109" s="35"/>
      <c r="X109" s="37"/>
      <c r="Y109" s="35"/>
      <c r="Z109" s="35"/>
      <c r="AB109" s="98" t="str">
        <f t="shared" si="2"/>
        <v/>
      </c>
    </row>
    <row r="110" spans="1:28" s="40" customFormat="1" x14ac:dyDescent="0.15">
      <c r="A110" s="25">
        <f t="shared" si="3"/>
        <v>108</v>
      </c>
      <c r="B110" s="34"/>
      <c r="C110" s="44"/>
      <c r="D110" s="42"/>
      <c r="E110" s="44"/>
      <c r="F110" s="44"/>
      <c r="G110" s="36"/>
      <c r="H110" s="36"/>
      <c r="I110" s="37"/>
      <c r="J110" s="37"/>
      <c r="K110" s="35"/>
      <c r="L110" s="35" t="str">
        <f>IFERROR(VLOOKUP(K110,基本設定!$A$3:$B$7,2,FALSE),"")</f>
        <v/>
      </c>
      <c r="M110" s="37"/>
      <c r="N110" s="37"/>
      <c r="O110" s="35"/>
      <c r="P110" s="35"/>
      <c r="Q110" s="35"/>
      <c r="R110" s="37"/>
      <c r="S110" s="35"/>
      <c r="T110" s="35"/>
      <c r="U110" s="37"/>
      <c r="V110" s="35"/>
      <c r="W110" s="35"/>
      <c r="X110" s="37"/>
      <c r="Y110" s="35"/>
      <c r="Z110" s="35"/>
      <c r="AB110" s="98" t="str">
        <f t="shared" si="2"/>
        <v/>
      </c>
    </row>
    <row r="111" spans="1:28" s="40" customFormat="1" x14ac:dyDescent="0.15">
      <c r="A111" s="25">
        <f t="shared" si="3"/>
        <v>109</v>
      </c>
      <c r="B111" s="34"/>
      <c r="C111" s="44"/>
      <c r="D111" s="42"/>
      <c r="E111" s="44"/>
      <c r="F111" s="44"/>
      <c r="G111" s="36"/>
      <c r="H111" s="36"/>
      <c r="I111" s="37"/>
      <c r="J111" s="37"/>
      <c r="K111" s="35"/>
      <c r="L111" s="35" t="str">
        <f>IFERROR(VLOOKUP(K111,基本設定!$A$3:$B$7,2,FALSE),"")</f>
        <v/>
      </c>
      <c r="M111" s="37"/>
      <c r="N111" s="37"/>
      <c r="O111" s="35"/>
      <c r="P111" s="35"/>
      <c r="Q111" s="35"/>
      <c r="R111" s="37"/>
      <c r="S111" s="35"/>
      <c r="T111" s="35"/>
      <c r="U111" s="37"/>
      <c r="V111" s="35"/>
      <c r="W111" s="35"/>
      <c r="X111" s="37"/>
      <c r="Y111" s="35"/>
      <c r="Z111" s="35"/>
      <c r="AB111" s="98" t="str">
        <f t="shared" si="2"/>
        <v/>
      </c>
    </row>
    <row r="112" spans="1:28" s="40" customFormat="1" x14ac:dyDescent="0.15">
      <c r="A112" s="25">
        <f t="shared" si="3"/>
        <v>110</v>
      </c>
      <c r="B112" s="34"/>
      <c r="C112" s="44"/>
      <c r="D112" s="42"/>
      <c r="E112" s="44"/>
      <c r="F112" s="44"/>
      <c r="G112" s="36"/>
      <c r="H112" s="36"/>
      <c r="I112" s="37"/>
      <c r="J112" s="37"/>
      <c r="K112" s="35"/>
      <c r="L112" s="35" t="str">
        <f>IFERROR(VLOOKUP(K112,基本設定!$A$3:$B$7,2,FALSE),"")</f>
        <v/>
      </c>
      <c r="M112" s="37"/>
      <c r="N112" s="37"/>
      <c r="O112" s="35"/>
      <c r="P112" s="35"/>
      <c r="Q112" s="35"/>
      <c r="R112" s="37"/>
      <c r="S112" s="35"/>
      <c r="T112" s="35"/>
      <c r="U112" s="37"/>
      <c r="V112" s="35"/>
      <c r="W112" s="35"/>
      <c r="X112" s="37"/>
      <c r="Y112" s="35"/>
      <c r="Z112" s="35"/>
      <c r="AB112" s="98" t="str">
        <f t="shared" si="2"/>
        <v/>
      </c>
    </row>
    <row r="113" spans="1:28" s="40" customFormat="1" x14ac:dyDescent="0.15">
      <c r="A113" s="25">
        <f t="shared" si="3"/>
        <v>111</v>
      </c>
      <c r="B113" s="34"/>
      <c r="C113" s="44"/>
      <c r="D113" s="42"/>
      <c r="E113" s="44"/>
      <c r="F113" s="44"/>
      <c r="G113" s="36"/>
      <c r="H113" s="36"/>
      <c r="I113" s="37"/>
      <c r="J113" s="37"/>
      <c r="K113" s="35"/>
      <c r="L113" s="35" t="str">
        <f>IFERROR(VLOOKUP(K113,基本設定!$A$3:$B$7,2,FALSE),"")</f>
        <v/>
      </c>
      <c r="M113" s="37"/>
      <c r="N113" s="37"/>
      <c r="O113" s="35"/>
      <c r="P113" s="35"/>
      <c r="Q113" s="35"/>
      <c r="R113" s="37"/>
      <c r="S113" s="35"/>
      <c r="T113" s="35"/>
      <c r="U113" s="37"/>
      <c r="V113" s="35"/>
      <c r="W113" s="35"/>
      <c r="X113" s="37"/>
      <c r="Y113" s="35"/>
      <c r="Z113" s="35"/>
      <c r="AB113" s="98" t="str">
        <f t="shared" si="2"/>
        <v/>
      </c>
    </row>
    <row r="114" spans="1:28" s="40" customFormat="1" x14ac:dyDescent="0.15">
      <c r="A114" s="25">
        <f t="shared" si="3"/>
        <v>112</v>
      </c>
      <c r="B114" s="34"/>
      <c r="C114" s="44"/>
      <c r="D114" s="42"/>
      <c r="E114" s="44"/>
      <c r="F114" s="44"/>
      <c r="G114" s="36"/>
      <c r="H114" s="36"/>
      <c r="I114" s="37"/>
      <c r="J114" s="37"/>
      <c r="K114" s="35"/>
      <c r="L114" s="35" t="str">
        <f>IFERROR(VLOOKUP(K114,基本設定!$A$3:$B$7,2,FALSE),"")</f>
        <v/>
      </c>
      <c r="M114" s="37"/>
      <c r="N114" s="37"/>
      <c r="O114" s="35"/>
      <c r="P114" s="35"/>
      <c r="Q114" s="35"/>
      <c r="R114" s="37"/>
      <c r="S114" s="35"/>
      <c r="T114" s="35"/>
      <c r="U114" s="37"/>
      <c r="V114" s="35"/>
      <c r="W114" s="35"/>
      <c r="X114" s="37"/>
      <c r="Y114" s="35"/>
      <c r="Z114" s="35"/>
      <c r="AB114" s="98" t="str">
        <f t="shared" si="2"/>
        <v/>
      </c>
    </row>
    <row r="115" spans="1:28" s="40" customFormat="1" x14ac:dyDescent="0.15">
      <c r="A115" s="25">
        <f t="shared" si="3"/>
        <v>113</v>
      </c>
      <c r="B115" s="34"/>
      <c r="C115" s="44"/>
      <c r="D115" s="42"/>
      <c r="E115" s="44"/>
      <c r="F115" s="44"/>
      <c r="G115" s="36"/>
      <c r="H115" s="36"/>
      <c r="I115" s="37"/>
      <c r="J115" s="37"/>
      <c r="K115" s="35"/>
      <c r="L115" s="35" t="str">
        <f>IFERROR(VLOOKUP(K115,基本設定!$A$3:$B$7,2,FALSE),"")</f>
        <v/>
      </c>
      <c r="M115" s="37"/>
      <c r="N115" s="37"/>
      <c r="O115" s="35"/>
      <c r="P115" s="35"/>
      <c r="Q115" s="35"/>
      <c r="R115" s="37"/>
      <c r="S115" s="35"/>
      <c r="T115" s="35"/>
      <c r="U115" s="37"/>
      <c r="V115" s="35"/>
      <c r="W115" s="35"/>
      <c r="X115" s="37"/>
      <c r="Y115" s="35"/>
      <c r="Z115" s="35"/>
      <c r="AB115" s="98" t="str">
        <f t="shared" si="2"/>
        <v/>
      </c>
    </row>
    <row r="116" spans="1:28" s="40" customFormat="1" x14ac:dyDescent="0.15">
      <c r="A116" s="25">
        <f t="shared" si="3"/>
        <v>114</v>
      </c>
      <c r="B116" s="34"/>
      <c r="C116" s="44"/>
      <c r="D116" s="42"/>
      <c r="E116" s="44"/>
      <c r="F116" s="44"/>
      <c r="G116" s="36"/>
      <c r="H116" s="36"/>
      <c r="I116" s="37"/>
      <c r="J116" s="37"/>
      <c r="K116" s="35"/>
      <c r="L116" s="35" t="str">
        <f>IFERROR(VLOOKUP(K116,基本設定!$A$3:$B$7,2,FALSE),"")</f>
        <v/>
      </c>
      <c r="M116" s="37"/>
      <c r="N116" s="37"/>
      <c r="O116" s="35"/>
      <c r="P116" s="35"/>
      <c r="Q116" s="35"/>
      <c r="R116" s="37"/>
      <c r="S116" s="35"/>
      <c r="T116" s="35"/>
      <c r="U116" s="37"/>
      <c r="V116" s="35"/>
      <c r="W116" s="35"/>
      <c r="X116" s="37"/>
      <c r="Y116" s="35"/>
      <c r="Z116" s="35"/>
      <c r="AB116" s="98" t="str">
        <f t="shared" si="2"/>
        <v/>
      </c>
    </row>
    <row r="117" spans="1:28" s="40" customFormat="1" x14ac:dyDescent="0.15">
      <c r="A117" s="25">
        <f t="shared" si="3"/>
        <v>115</v>
      </c>
      <c r="B117" s="34"/>
      <c r="C117" s="44"/>
      <c r="D117" s="42"/>
      <c r="E117" s="44"/>
      <c r="F117" s="44"/>
      <c r="G117" s="36"/>
      <c r="H117" s="36"/>
      <c r="I117" s="37"/>
      <c r="J117" s="37"/>
      <c r="K117" s="35"/>
      <c r="L117" s="35" t="str">
        <f>IFERROR(VLOOKUP(K117,基本設定!$A$3:$B$7,2,FALSE),"")</f>
        <v/>
      </c>
      <c r="M117" s="37"/>
      <c r="N117" s="37"/>
      <c r="O117" s="35"/>
      <c r="P117" s="35"/>
      <c r="Q117" s="35"/>
      <c r="R117" s="37"/>
      <c r="S117" s="35"/>
      <c r="T117" s="35"/>
      <c r="U117" s="37"/>
      <c r="V117" s="35"/>
      <c r="W117" s="35"/>
      <c r="X117" s="37"/>
      <c r="Y117" s="35"/>
      <c r="Z117" s="35"/>
      <c r="AB117" s="98" t="str">
        <f t="shared" si="2"/>
        <v/>
      </c>
    </row>
    <row r="118" spans="1:28" s="40" customFormat="1" x14ac:dyDescent="0.15">
      <c r="A118" s="25">
        <f t="shared" si="3"/>
        <v>116</v>
      </c>
      <c r="B118" s="34"/>
      <c r="C118" s="44"/>
      <c r="D118" s="42"/>
      <c r="E118" s="44"/>
      <c r="F118" s="44"/>
      <c r="G118" s="36"/>
      <c r="H118" s="36"/>
      <c r="I118" s="37"/>
      <c r="J118" s="37"/>
      <c r="K118" s="35"/>
      <c r="L118" s="35" t="str">
        <f>IFERROR(VLOOKUP(K118,基本設定!$A$3:$B$7,2,FALSE),"")</f>
        <v/>
      </c>
      <c r="M118" s="37"/>
      <c r="N118" s="37"/>
      <c r="O118" s="35"/>
      <c r="P118" s="35"/>
      <c r="Q118" s="35"/>
      <c r="R118" s="37"/>
      <c r="S118" s="35"/>
      <c r="T118" s="35"/>
      <c r="U118" s="37"/>
      <c r="V118" s="35"/>
      <c r="W118" s="35"/>
      <c r="X118" s="37"/>
      <c r="Y118" s="35"/>
      <c r="Z118" s="35"/>
      <c r="AB118" s="98" t="str">
        <f t="shared" si="2"/>
        <v/>
      </c>
    </row>
    <row r="119" spans="1:28" s="40" customFormat="1" x14ac:dyDescent="0.15">
      <c r="A119" s="25">
        <f t="shared" si="3"/>
        <v>117</v>
      </c>
      <c r="B119" s="34"/>
      <c r="C119" s="44"/>
      <c r="D119" s="42"/>
      <c r="E119" s="44"/>
      <c r="F119" s="44"/>
      <c r="G119" s="36"/>
      <c r="H119" s="36"/>
      <c r="I119" s="37"/>
      <c r="J119" s="37"/>
      <c r="K119" s="35"/>
      <c r="L119" s="35" t="str">
        <f>IFERROR(VLOOKUP(K119,基本設定!$A$3:$B$7,2,FALSE),"")</f>
        <v/>
      </c>
      <c r="M119" s="37"/>
      <c r="N119" s="37"/>
      <c r="O119" s="35"/>
      <c r="P119" s="35"/>
      <c r="Q119" s="35"/>
      <c r="R119" s="37"/>
      <c r="S119" s="35"/>
      <c r="T119" s="35"/>
      <c r="U119" s="37"/>
      <c r="V119" s="35"/>
      <c r="W119" s="35"/>
      <c r="X119" s="37"/>
      <c r="Y119" s="35"/>
      <c r="Z119" s="35"/>
      <c r="AB119" s="98" t="str">
        <f t="shared" si="2"/>
        <v/>
      </c>
    </row>
    <row r="120" spans="1:28" s="40" customFormat="1" x14ac:dyDescent="0.15">
      <c r="A120" s="25">
        <f t="shared" si="3"/>
        <v>118</v>
      </c>
      <c r="B120" s="34"/>
      <c r="C120" s="44"/>
      <c r="D120" s="42"/>
      <c r="E120" s="44"/>
      <c r="F120" s="44"/>
      <c r="G120" s="36"/>
      <c r="H120" s="36"/>
      <c r="I120" s="37"/>
      <c r="J120" s="37"/>
      <c r="K120" s="35"/>
      <c r="L120" s="35" t="str">
        <f>IFERROR(VLOOKUP(K120,基本設定!$A$3:$B$7,2,FALSE),"")</f>
        <v/>
      </c>
      <c r="M120" s="37"/>
      <c r="N120" s="37"/>
      <c r="O120" s="35"/>
      <c r="P120" s="35"/>
      <c r="Q120" s="35"/>
      <c r="R120" s="37"/>
      <c r="S120" s="35"/>
      <c r="T120" s="35"/>
      <c r="U120" s="37"/>
      <c r="V120" s="35"/>
      <c r="W120" s="35"/>
      <c r="X120" s="37"/>
      <c r="Y120" s="35"/>
      <c r="Z120" s="35"/>
      <c r="AB120" s="98" t="str">
        <f t="shared" si="2"/>
        <v/>
      </c>
    </row>
    <row r="121" spans="1:28" s="40" customFormat="1" x14ac:dyDescent="0.15">
      <c r="A121" s="25">
        <f t="shared" si="3"/>
        <v>119</v>
      </c>
      <c r="B121" s="34"/>
      <c r="C121" s="44"/>
      <c r="D121" s="42"/>
      <c r="E121" s="44"/>
      <c r="F121" s="44"/>
      <c r="G121" s="36"/>
      <c r="H121" s="36"/>
      <c r="I121" s="37"/>
      <c r="J121" s="37"/>
      <c r="K121" s="35"/>
      <c r="L121" s="35" t="str">
        <f>IFERROR(VLOOKUP(K121,基本設定!$A$3:$B$7,2,FALSE),"")</f>
        <v/>
      </c>
      <c r="M121" s="37"/>
      <c r="N121" s="37"/>
      <c r="O121" s="35"/>
      <c r="P121" s="35"/>
      <c r="Q121" s="35"/>
      <c r="R121" s="37"/>
      <c r="S121" s="35"/>
      <c r="T121" s="35"/>
      <c r="U121" s="37"/>
      <c r="V121" s="35"/>
      <c r="W121" s="35"/>
      <c r="X121" s="37"/>
      <c r="Y121" s="35"/>
      <c r="Z121" s="35"/>
      <c r="AB121" s="98" t="str">
        <f t="shared" si="2"/>
        <v/>
      </c>
    </row>
    <row r="122" spans="1:28" s="40" customFormat="1" x14ac:dyDescent="0.15">
      <c r="A122" s="25">
        <f t="shared" si="3"/>
        <v>120</v>
      </c>
      <c r="B122" s="34"/>
      <c r="C122" s="44"/>
      <c r="D122" s="42"/>
      <c r="E122" s="44"/>
      <c r="F122" s="44"/>
      <c r="G122" s="36"/>
      <c r="H122" s="36"/>
      <c r="I122" s="37"/>
      <c r="J122" s="37"/>
      <c r="K122" s="35"/>
      <c r="L122" s="35" t="str">
        <f>IFERROR(VLOOKUP(K122,基本設定!$A$3:$B$7,2,FALSE),"")</f>
        <v/>
      </c>
      <c r="M122" s="37"/>
      <c r="N122" s="37"/>
      <c r="O122" s="35"/>
      <c r="P122" s="35"/>
      <c r="Q122" s="35"/>
      <c r="R122" s="37"/>
      <c r="S122" s="35"/>
      <c r="T122" s="35"/>
      <c r="U122" s="37"/>
      <c r="V122" s="35"/>
      <c r="W122" s="35"/>
      <c r="X122" s="37"/>
      <c r="Y122" s="35"/>
      <c r="Z122" s="35"/>
      <c r="AB122" s="98" t="str">
        <f t="shared" si="2"/>
        <v/>
      </c>
    </row>
    <row r="123" spans="1:28" s="40" customFormat="1" x14ac:dyDescent="0.15">
      <c r="A123" s="25">
        <f t="shared" si="3"/>
        <v>121</v>
      </c>
      <c r="B123" s="34"/>
      <c r="C123" s="44"/>
      <c r="D123" s="42"/>
      <c r="E123" s="44"/>
      <c r="F123" s="44"/>
      <c r="G123" s="36"/>
      <c r="H123" s="36"/>
      <c r="I123" s="37"/>
      <c r="J123" s="37"/>
      <c r="K123" s="35"/>
      <c r="L123" s="35" t="str">
        <f>IFERROR(VLOOKUP(K123,基本設定!$A$3:$B$7,2,FALSE),"")</f>
        <v/>
      </c>
      <c r="M123" s="37"/>
      <c r="N123" s="37"/>
      <c r="O123" s="35"/>
      <c r="P123" s="35"/>
      <c r="Q123" s="35"/>
      <c r="R123" s="37"/>
      <c r="S123" s="35"/>
      <c r="T123" s="35"/>
      <c r="U123" s="37"/>
      <c r="V123" s="35"/>
      <c r="W123" s="35"/>
      <c r="X123" s="37"/>
      <c r="Y123" s="35"/>
      <c r="Z123" s="35"/>
      <c r="AB123" s="98" t="str">
        <f t="shared" si="2"/>
        <v/>
      </c>
    </row>
    <row r="124" spans="1:28" s="40" customFormat="1" x14ac:dyDescent="0.15">
      <c r="A124" s="25">
        <f t="shared" si="3"/>
        <v>122</v>
      </c>
      <c r="B124" s="34"/>
      <c r="C124" s="44"/>
      <c r="D124" s="42"/>
      <c r="E124" s="44"/>
      <c r="F124" s="44"/>
      <c r="G124" s="36"/>
      <c r="H124" s="36"/>
      <c r="I124" s="37"/>
      <c r="J124" s="37"/>
      <c r="K124" s="35"/>
      <c r="L124" s="35" t="str">
        <f>IFERROR(VLOOKUP(K124,基本設定!$A$3:$B$7,2,FALSE),"")</f>
        <v/>
      </c>
      <c r="M124" s="37"/>
      <c r="N124" s="37"/>
      <c r="O124" s="35"/>
      <c r="P124" s="35"/>
      <c r="Q124" s="35"/>
      <c r="R124" s="37"/>
      <c r="S124" s="35"/>
      <c r="T124" s="35"/>
      <c r="U124" s="37"/>
      <c r="V124" s="35"/>
      <c r="W124" s="35"/>
      <c r="X124" s="37"/>
      <c r="Y124" s="35"/>
      <c r="Z124" s="35"/>
      <c r="AB124" s="98" t="str">
        <f t="shared" si="2"/>
        <v/>
      </c>
    </row>
    <row r="125" spans="1:28" s="40" customFormat="1" x14ac:dyDescent="0.15">
      <c r="A125" s="25">
        <f t="shared" si="3"/>
        <v>123</v>
      </c>
      <c r="B125" s="34"/>
      <c r="C125" s="44"/>
      <c r="D125" s="42"/>
      <c r="E125" s="44"/>
      <c r="F125" s="44"/>
      <c r="G125" s="36"/>
      <c r="H125" s="36"/>
      <c r="I125" s="37"/>
      <c r="J125" s="37"/>
      <c r="K125" s="35"/>
      <c r="L125" s="35" t="str">
        <f>IFERROR(VLOOKUP(K125,基本設定!$A$3:$B$7,2,FALSE),"")</f>
        <v/>
      </c>
      <c r="M125" s="37"/>
      <c r="N125" s="37"/>
      <c r="O125" s="35"/>
      <c r="P125" s="35"/>
      <c r="Q125" s="35"/>
      <c r="R125" s="37"/>
      <c r="S125" s="35"/>
      <c r="T125" s="35"/>
      <c r="U125" s="37"/>
      <c r="V125" s="35"/>
      <c r="W125" s="35"/>
      <c r="X125" s="37"/>
      <c r="Y125" s="35"/>
      <c r="Z125" s="35"/>
      <c r="AB125" s="98" t="str">
        <f t="shared" si="2"/>
        <v/>
      </c>
    </row>
    <row r="126" spans="1:28" s="40" customFormat="1" x14ac:dyDescent="0.15">
      <c r="A126" s="25">
        <f t="shared" si="3"/>
        <v>124</v>
      </c>
      <c r="B126" s="34"/>
      <c r="C126" s="44"/>
      <c r="D126" s="42"/>
      <c r="E126" s="44"/>
      <c r="F126" s="44"/>
      <c r="G126" s="36"/>
      <c r="H126" s="36"/>
      <c r="I126" s="37"/>
      <c r="J126" s="37"/>
      <c r="K126" s="35"/>
      <c r="L126" s="35" t="str">
        <f>IFERROR(VLOOKUP(K126,基本設定!$A$3:$B$7,2,FALSE),"")</f>
        <v/>
      </c>
      <c r="M126" s="37"/>
      <c r="N126" s="37"/>
      <c r="O126" s="35"/>
      <c r="P126" s="35"/>
      <c r="Q126" s="35"/>
      <c r="R126" s="37"/>
      <c r="S126" s="35"/>
      <c r="T126" s="35"/>
      <c r="U126" s="37"/>
      <c r="V126" s="35"/>
      <c r="W126" s="35"/>
      <c r="X126" s="37"/>
      <c r="Y126" s="35"/>
      <c r="Z126" s="35"/>
      <c r="AB126" s="98" t="str">
        <f t="shared" si="2"/>
        <v/>
      </c>
    </row>
    <row r="127" spans="1:28" s="40" customFormat="1" x14ac:dyDescent="0.15">
      <c r="A127" s="25">
        <f t="shared" si="3"/>
        <v>125</v>
      </c>
      <c r="B127" s="34"/>
      <c r="C127" s="44"/>
      <c r="D127" s="42"/>
      <c r="E127" s="44"/>
      <c r="F127" s="44"/>
      <c r="G127" s="36"/>
      <c r="H127" s="36"/>
      <c r="I127" s="37"/>
      <c r="J127" s="37"/>
      <c r="K127" s="35"/>
      <c r="L127" s="35" t="str">
        <f>IFERROR(VLOOKUP(K127,基本設定!$A$3:$B$7,2,FALSE),"")</f>
        <v/>
      </c>
      <c r="M127" s="37"/>
      <c r="N127" s="37"/>
      <c r="O127" s="35"/>
      <c r="P127" s="35"/>
      <c r="Q127" s="35"/>
      <c r="R127" s="37"/>
      <c r="S127" s="35"/>
      <c r="T127" s="35"/>
      <c r="U127" s="37"/>
      <c r="V127" s="35"/>
      <c r="W127" s="35"/>
      <c r="X127" s="37"/>
      <c r="Y127" s="35"/>
      <c r="Z127" s="35"/>
      <c r="AB127" s="98" t="str">
        <f t="shared" si="2"/>
        <v/>
      </c>
    </row>
    <row r="128" spans="1:28" s="40" customFormat="1" x14ac:dyDescent="0.15">
      <c r="A128" s="25">
        <f t="shared" si="3"/>
        <v>126</v>
      </c>
      <c r="B128" s="34"/>
      <c r="C128" s="44"/>
      <c r="D128" s="42"/>
      <c r="E128" s="44"/>
      <c r="F128" s="44"/>
      <c r="G128" s="36"/>
      <c r="H128" s="36"/>
      <c r="I128" s="37"/>
      <c r="J128" s="37"/>
      <c r="K128" s="35"/>
      <c r="L128" s="35" t="str">
        <f>IFERROR(VLOOKUP(K128,基本設定!$A$3:$B$7,2,FALSE),"")</f>
        <v/>
      </c>
      <c r="M128" s="37"/>
      <c r="N128" s="37"/>
      <c r="O128" s="35"/>
      <c r="P128" s="35"/>
      <c r="Q128" s="35"/>
      <c r="R128" s="37"/>
      <c r="S128" s="35"/>
      <c r="T128" s="35"/>
      <c r="U128" s="37"/>
      <c r="V128" s="35"/>
      <c r="W128" s="35"/>
      <c r="X128" s="37"/>
      <c r="Y128" s="35"/>
      <c r="Z128" s="35"/>
      <c r="AB128" s="98" t="str">
        <f t="shared" si="2"/>
        <v/>
      </c>
    </row>
    <row r="129" spans="1:28" s="40" customFormat="1" x14ac:dyDescent="0.15">
      <c r="A129" s="25">
        <f t="shared" si="3"/>
        <v>127</v>
      </c>
      <c r="B129" s="34"/>
      <c r="C129" s="44"/>
      <c r="D129" s="42"/>
      <c r="E129" s="44"/>
      <c r="F129" s="44"/>
      <c r="G129" s="36"/>
      <c r="H129" s="36"/>
      <c r="I129" s="37"/>
      <c r="J129" s="37"/>
      <c r="K129" s="35"/>
      <c r="L129" s="35" t="str">
        <f>IFERROR(VLOOKUP(K129,基本設定!$A$3:$B$7,2,FALSE),"")</f>
        <v/>
      </c>
      <c r="M129" s="37"/>
      <c r="N129" s="37"/>
      <c r="O129" s="35"/>
      <c r="P129" s="35"/>
      <c r="Q129" s="35"/>
      <c r="R129" s="37"/>
      <c r="S129" s="35"/>
      <c r="T129" s="35"/>
      <c r="U129" s="37"/>
      <c r="V129" s="35"/>
      <c r="W129" s="35"/>
      <c r="X129" s="37"/>
      <c r="Y129" s="35"/>
      <c r="Z129" s="35"/>
      <c r="AB129" s="98" t="str">
        <f t="shared" si="2"/>
        <v/>
      </c>
    </row>
    <row r="130" spans="1:28" s="40" customFormat="1" x14ac:dyDescent="0.15">
      <c r="A130" s="25">
        <f t="shared" si="3"/>
        <v>128</v>
      </c>
      <c r="B130" s="34"/>
      <c r="C130" s="44"/>
      <c r="D130" s="42"/>
      <c r="E130" s="44"/>
      <c r="F130" s="44"/>
      <c r="G130" s="36"/>
      <c r="H130" s="36"/>
      <c r="I130" s="37"/>
      <c r="J130" s="37"/>
      <c r="K130" s="35"/>
      <c r="L130" s="35" t="str">
        <f>IFERROR(VLOOKUP(K130,基本設定!$A$3:$B$7,2,FALSE),"")</f>
        <v/>
      </c>
      <c r="M130" s="37"/>
      <c r="N130" s="37"/>
      <c r="O130" s="35"/>
      <c r="P130" s="35"/>
      <c r="Q130" s="35"/>
      <c r="R130" s="37"/>
      <c r="S130" s="35"/>
      <c r="T130" s="35"/>
      <c r="U130" s="37"/>
      <c r="V130" s="35"/>
      <c r="W130" s="35"/>
      <c r="X130" s="37"/>
      <c r="Y130" s="35"/>
      <c r="Z130" s="35"/>
      <c r="AB130" s="98" t="str">
        <f t="shared" si="2"/>
        <v/>
      </c>
    </row>
    <row r="131" spans="1:28" s="40" customFormat="1" x14ac:dyDescent="0.15">
      <c r="A131" s="25">
        <f t="shared" si="3"/>
        <v>129</v>
      </c>
      <c r="B131" s="34"/>
      <c r="C131" s="44"/>
      <c r="D131" s="42"/>
      <c r="E131" s="44"/>
      <c r="F131" s="44"/>
      <c r="G131" s="36"/>
      <c r="H131" s="36"/>
      <c r="I131" s="37"/>
      <c r="J131" s="37"/>
      <c r="K131" s="35"/>
      <c r="L131" s="35" t="str">
        <f>IFERROR(VLOOKUP(K131,基本設定!$A$3:$B$7,2,FALSE),"")</f>
        <v/>
      </c>
      <c r="M131" s="37"/>
      <c r="N131" s="37"/>
      <c r="O131" s="35"/>
      <c r="P131" s="35"/>
      <c r="Q131" s="35"/>
      <c r="R131" s="37"/>
      <c r="S131" s="35"/>
      <c r="T131" s="35"/>
      <c r="U131" s="37"/>
      <c r="V131" s="35"/>
      <c r="W131" s="35"/>
      <c r="X131" s="37"/>
      <c r="Y131" s="35"/>
      <c r="Z131" s="35"/>
      <c r="AB131" s="98" t="str">
        <f t="shared" ref="AB131:AB194" si="4">IF(COUNTIF($B$3:$B$502,B131)&gt;1,"重複","")</f>
        <v/>
      </c>
    </row>
    <row r="132" spans="1:28" s="40" customFormat="1" x14ac:dyDescent="0.15">
      <c r="A132" s="25">
        <f t="shared" ref="A132:A195" si="5">HYPERLINK("#"&amp;TEXT(B132,"0000000000")&amp;"!N4",ROW(A132)-2)</f>
        <v>130</v>
      </c>
      <c r="B132" s="34"/>
      <c r="C132" s="44"/>
      <c r="D132" s="42"/>
      <c r="E132" s="44"/>
      <c r="F132" s="44"/>
      <c r="G132" s="36"/>
      <c r="H132" s="36"/>
      <c r="I132" s="37"/>
      <c r="J132" s="37"/>
      <c r="K132" s="35"/>
      <c r="L132" s="35" t="str">
        <f>IFERROR(VLOOKUP(K132,基本設定!$A$3:$B$7,2,FALSE),"")</f>
        <v/>
      </c>
      <c r="M132" s="37"/>
      <c r="N132" s="37"/>
      <c r="O132" s="35"/>
      <c r="P132" s="35"/>
      <c r="Q132" s="35"/>
      <c r="R132" s="37"/>
      <c r="S132" s="35"/>
      <c r="T132" s="35"/>
      <c r="U132" s="37"/>
      <c r="V132" s="35"/>
      <c r="W132" s="35"/>
      <c r="X132" s="37"/>
      <c r="Y132" s="35"/>
      <c r="Z132" s="35"/>
      <c r="AB132" s="98" t="str">
        <f t="shared" si="4"/>
        <v/>
      </c>
    </row>
    <row r="133" spans="1:28" s="40" customFormat="1" x14ac:dyDescent="0.15">
      <c r="A133" s="25">
        <f t="shared" si="5"/>
        <v>131</v>
      </c>
      <c r="B133" s="34"/>
      <c r="C133" s="44"/>
      <c r="D133" s="42"/>
      <c r="E133" s="44"/>
      <c r="F133" s="44"/>
      <c r="G133" s="36"/>
      <c r="H133" s="36"/>
      <c r="I133" s="37"/>
      <c r="J133" s="37"/>
      <c r="K133" s="35"/>
      <c r="L133" s="35" t="str">
        <f>IFERROR(VLOOKUP(K133,基本設定!$A$3:$B$7,2,FALSE),"")</f>
        <v/>
      </c>
      <c r="M133" s="37"/>
      <c r="N133" s="37"/>
      <c r="O133" s="35"/>
      <c r="P133" s="35"/>
      <c r="Q133" s="35"/>
      <c r="R133" s="37"/>
      <c r="S133" s="35"/>
      <c r="T133" s="35"/>
      <c r="U133" s="37"/>
      <c r="V133" s="35"/>
      <c r="W133" s="35"/>
      <c r="X133" s="37"/>
      <c r="Y133" s="35"/>
      <c r="Z133" s="35"/>
      <c r="AB133" s="98" t="str">
        <f t="shared" si="4"/>
        <v/>
      </c>
    </row>
    <row r="134" spans="1:28" s="40" customFormat="1" x14ac:dyDescent="0.15">
      <c r="A134" s="25">
        <f t="shared" si="5"/>
        <v>132</v>
      </c>
      <c r="B134" s="34"/>
      <c r="C134" s="44"/>
      <c r="D134" s="42"/>
      <c r="E134" s="44"/>
      <c r="F134" s="44"/>
      <c r="G134" s="36"/>
      <c r="H134" s="36"/>
      <c r="I134" s="37"/>
      <c r="J134" s="37"/>
      <c r="K134" s="35"/>
      <c r="L134" s="35" t="str">
        <f>IFERROR(VLOOKUP(K134,基本設定!$A$3:$B$7,2,FALSE),"")</f>
        <v/>
      </c>
      <c r="M134" s="37"/>
      <c r="N134" s="37"/>
      <c r="O134" s="35"/>
      <c r="P134" s="35"/>
      <c r="Q134" s="35"/>
      <c r="R134" s="37"/>
      <c r="S134" s="35"/>
      <c r="T134" s="35"/>
      <c r="U134" s="37"/>
      <c r="V134" s="35"/>
      <c r="W134" s="35"/>
      <c r="X134" s="37"/>
      <c r="Y134" s="35"/>
      <c r="Z134" s="35"/>
      <c r="AB134" s="98" t="str">
        <f t="shared" si="4"/>
        <v/>
      </c>
    </row>
    <row r="135" spans="1:28" s="40" customFormat="1" x14ac:dyDescent="0.15">
      <c r="A135" s="25">
        <f t="shared" si="5"/>
        <v>133</v>
      </c>
      <c r="B135" s="34"/>
      <c r="C135" s="44"/>
      <c r="D135" s="42"/>
      <c r="E135" s="44"/>
      <c r="F135" s="44"/>
      <c r="G135" s="36"/>
      <c r="H135" s="36"/>
      <c r="I135" s="37"/>
      <c r="J135" s="37"/>
      <c r="K135" s="35"/>
      <c r="L135" s="35" t="str">
        <f>IFERROR(VLOOKUP(K135,基本設定!$A$3:$B$7,2,FALSE),"")</f>
        <v/>
      </c>
      <c r="M135" s="37"/>
      <c r="N135" s="37"/>
      <c r="O135" s="35"/>
      <c r="P135" s="35"/>
      <c r="Q135" s="35"/>
      <c r="R135" s="37"/>
      <c r="S135" s="35"/>
      <c r="T135" s="35"/>
      <c r="U135" s="37"/>
      <c r="V135" s="35"/>
      <c r="W135" s="35"/>
      <c r="X135" s="37"/>
      <c r="Y135" s="35"/>
      <c r="Z135" s="35"/>
      <c r="AB135" s="98" t="str">
        <f t="shared" si="4"/>
        <v/>
      </c>
    </row>
    <row r="136" spans="1:28" s="40" customFormat="1" x14ac:dyDescent="0.15">
      <c r="A136" s="25">
        <f t="shared" si="5"/>
        <v>134</v>
      </c>
      <c r="B136" s="34"/>
      <c r="C136" s="44"/>
      <c r="D136" s="42"/>
      <c r="E136" s="44"/>
      <c r="F136" s="44"/>
      <c r="G136" s="36"/>
      <c r="H136" s="36"/>
      <c r="I136" s="37"/>
      <c r="J136" s="37"/>
      <c r="K136" s="35"/>
      <c r="L136" s="35" t="str">
        <f>IFERROR(VLOOKUP(K136,基本設定!$A$3:$B$7,2,FALSE),"")</f>
        <v/>
      </c>
      <c r="M136" s="37"/>
      <c r="N136" s="37"/>
      <c r="O136" s="35"/>
      <c r="P136" s="35"/>
      <c r="Q136" s="35"/>
      <c r="R136" s="37"/>
      <c r="S136" s="35"/>
      <c r="T136" s="35"/>
      <c r="U136" s="37"/>
      <c r="V136" s="35"/>
      <c r="W136" s="35"/>
      <c r="X136" s="37"/>
      <c r="Y136" s="35"/>
      <c r="Z136" s="35"/>
      <c r="AB136" s="98" t="str">
        <f t="shared" si="4"/>
        <v/>
      </c>
    </row>
    <row r="137" spans="1:28" s="40" customFormat="1" x14ac:dyDescent="0.15">
      <c r="A137" s="25">
        <f t="shared" si="5"/>
        <v>135</v>
      </c>
      <c r="B137" s="34"/>
      <c r="C137" s="44"/>
      <c r="D137" s="42"/>
      <c r="E137" s="44"/>
      <c r="F137" s="44"/>
      <c r="G137" s="36"/>
      <c r="H137" s="36"/>
      <c r="I137" s="37"/>
      <c r="J137" s="37"/>
      <c r="K137" s="35"/>
      <c r="L137" s="35" t="str">
        <f>IFERROR(VLOOKUP(K137,基本設定!$A$3:$B$7,2,FALSE),"")</f>
        <v/>
      </c>
      <c r="M137" s="37"/>
      <c r="N137" s="37"/>
      <c r="O137" s="35"/>
      <c r="P137" s="35"/>
      <c r="Q137" s="35"/>
      <c r="R137" s="37"/>
      <c r="S137" s="35"/>
      <c r="T137" s="35"/>
      <c r="U137" s="37"/>
      <c r="V137" s="35"/>
      <c r="W137" s="35"/>
      <c r="X137" s="37"/>
      <c r="Y137" s="35"/>
      <c r="Z137" s="35"/>
      <c r="AB137" s="98" t="str">
        <f t="shared" si="4"/>
        <v/>
      </c>
    </row>
    <row r="138" spans="1:28" s="40" customFormat="1" x14ac:dyDescent="0.15">
      <c r="A138" s="25">
        <f t="shared" si="5"/>
        <v>136</v>
      </c>
      <c r="B138" s="34"/>
      <c r="C138" s="44"/>
      <c r="D138" s="42"/>
      <c r="E138" s="44"/>
      <c r="F138" s="44"/>
      <c r="G138" s="36"/>
      <c r="H138" s="36"/>
      <c r="I138" s="37"/>
      <c r="J138" s="37"/>
      <c r="K138" s="35"/>
      <c r="L138" s="35" t="str">
        <f>IFERROR(VLOOKUP(K138,基本設定!$A$3:$B$7,2,FALSE),"")</f>
        <v/>
      </c>
      <c r="M138" s="37"/>
      <c r="N138" s="37"/>
      <c r="O138" s="35"/>
      <c r="P138" s="35"/>
      <c r="Q138" s="35"/>
      <c r="R138" s="37"/>
      <c r="S138" s="35"/>
      <c r="T138" s="35"/>
      <c r="U138" s="37"/>
      <c r="V138" s="35"/>
      <c r="W138" s="35"/>
      <c r="X138" s="37"/>
      <c r="Y138" s="35"/>
      <c r="Z138" s="35"/>
      <c r="AB138" s="98" t="str">
        <f t="shared" si="4"/>
        <v/>
      </c>
    </row>
    <row r="139" spans="1:28" s="40" customFormat="1" x14ac:dyDescent="0.15">
      <c r="A139" s="25">
        <f t="shared" si="5"/>
        <v>137</v>
      </c>
      <c r="B139" s="34"/>
      <c r="C139" s="44"/>
      <c r="D139" s="42"/>
      <c r="E139" s="44"/>
      <c r="F139" s="44"/>
      <c r="G139" s="36"/>
      <c r="H139" s="36"/>
      <c r="I139" s="37"/>
      <c r="J139" s="37"/>
      <c r="K139" s="35"/>
      <c r="L139" s="35" t="str">
        <f>IFERROR(VLOOKUP(K139,基本設定!$A$3:$B$7,2,FALSE),"")</f>
        <v/>
      </c>
      <c r="M139" s="37"/>
      <c r="N139" s="37"/>
      <c r="O139" s="35"/>
      <c r="P139" s="35"/>
      <c r="Q139" s="35"/>
      <c r="R139" s="37"/>
      <c r="S139" s="35"/>
      <c r="T139" s="35"/>
      <c r="U139" s="37"/>
      <c r="V139" s="35"/>
      <c r="W139" s="35"/>
      <c r="X139" s="37"/>
      <c r="Y139" s="35"/>
      <c r="Z139" s="35"/>
      <c r="AB139" s="98" t="str">
        <f t="shared" si="4"/>
        <v/>
      </c>
    </row>
    <row r="140" spans="1:28" s="40" customFormat="1" x14ac:dyDescent="0.15">
      <c r="A140" s="25">
        <f t="shared" si="5"/>
        <v>138</v>
      </c>
      <c r="B140" s="34"/>
      <c r="C140" s="44"/>
      <c r="D140" s="42"/>
      <c r="E140" s="44"/>
      <c r="F140" s="44"/>
      <c r="G140" s="36"/>
      <c r="H140" s="36"/>
      <c r="I140" s="37"/>
      <c r="J140" s="37"/>
      <c r="K140" s="35"/>
      <c r="L140" s="35" t="str">
        <f>IFERROR(VLOOKUP(K140,基本設定!$A$3:$B$7,2,FALSE),"")</f>
        <v/>
      </c>
      <c r="M140" s="37"/>
      <c r="N140" s="37"/>
      <c r="O140" s="35"/>
      <c r="P140" s="35"/>
      <c r="Q140" s="35"/>
      <c r="R140" s="37"/>
      <c r="S140" s="35"/>
      <c r="T140" s="35"/>
      <c r="U140" s="37"/>
      <c r="V140" s="35"/>
      <c r="W140" s="35"/>
      <c r="X140" s="37"/>
      <c r="Y140" s="35"/>
      <c r="Z140" s="35"/>
      <c r="AB140" s="98" t="str">
        <f t="shared" si="4"/>
        <v/>
      </c>
    </row>
    <row r="141" spans="1:28" s="40" customFormat="1" x14ac:dyDescent="0.15">
      <c r="A141" s="25">
        <f t="shared" si="5"/>
        <v>139</v>
      </c>
      <c r="B141" s="34"/>
      <c r="C141" s="44"/>
      <c r="D141" s="42"/>
      <c r="E141" s="44"/>
      <c r="F141" s="44"/>
      <c r="G141" s="36"/>
      <c r="H141" s="36"/>
      <c r="I141" s="37"/>
      <c r="J141" s="37"/>
      <c r="K141" s="35"/>
      <c r="L141" s="35" t="str">
        <f>IFERROR(VLOOKUP(K141,基本設定!$A$3:$B$7,2,FALSE),"")</f>
        <v/>
      </c>
      <c r="M141" s="37"/>
      <c r="N141" s="37"/>
      <c r="O141" s="35"/>
      <c r="P141" s="35"/>
      <c r="Q141" s="35"/>
      <c r="R141" s="37"/>
      <c r="S141" s="35"/>
      <c r="T141" s="35"/>
      <c r="U141" s="37"/>
      <c r="V141" s="35"/>
      <c r="W141" s="35"/>
      <c r="X141" s="37"/>
      <c r="Y141" s="35"/>
      <c r="Z141" s="35"/>
      <c r="AB141" s="98" t="str">
        <f t="shared" si="4"/>
        <v/>
      </c>
    </row>
    <row r="142" spans="1:28" s="40" customFormat="1" x14ac:dyDescent="0.15">
      <c r="A142" s="25">
        <f t="shared" si="5"/>
        <v>140</v>
      </c>
      <c r="B142" s="34"/>
      <c r="C142" s="44"/>
      <c r="D142" s="42"/>
      <c r="E142" s="44"/>
      <c r="F142" s="44"/>
      <c r="G142" s="36"/>
      <c r="H142" s="36"/>
      <c r="I142" s="37"/>
      <c r="J142" s="37"/>
      <c r="K142" s="35"/>
      <c r="L142" s="35" t="str">
        <f>IFERROR(VLOOKUP(K142,基本設定!$A$3:$B$7,2,FALSE),"")</f>
        <v/>
      </c>
      <c r="M142" s="37"/>
      <c r="N142" s="37"/>
      <c r="O142" s="35"/>
      <c r="P142" s="35"/>
      <c r="Q142" s="35"/>
      <c r="R142" s="37"/>
      <c r="S142" s="35"/>
      <c r="T142" s="35"/>
      <c r="U142" s="37"/>
      <c r="V142" s="35"/>
      <c r="W142" s="35"/>
      <c r="X142" s="37"/>
      <c r="Y142" s="35"/>
      <c r="Z142" s="35"/>
      <c r="AB142" s="98" t="str">
        <f t="shared" si="4"/>
        <v/>
      </c>
    </row>
    <row r="143" spans="1:28" s="40" customFormat="1" x14ac:dyDescent="0.15">
      <c r="A143" s="25">
        <f t="shared" si="5"/>
        <v>141</v>
      </c>
      <c r="B143" s="34"/>
      <c r="C143" s="44"/>
      <c r="D143" s="42"/>
      <c r="E143" s="44"/>
      <c r="F143" s="44"/>
      <c r="G143" s="36"/>
      <c r="H143" s="36"/>
      <c r="I143" s="37"/>
      <c r="J143" s="37"/>
      <c r="K143" s="35"/>
      <c r="L143" s="35" t="str">
        <f>IFERROR(VLOOKUP(K143,基本設定!$A$3:$B$7,2,FALSE),"")</f>
        <v/>
      </c>
      <c r="M143" s="37"/>
      <c r="N143" s="37"/>
      <c r="O143" s="35"/>
      <c r="P143" s="35"/>
      <c r="Q143" s="35"/>
      <c r="R143" s="37"/>
      <c r="S143" s="35"/>
      <c r="T143" s="35"/>
      <c r="U143" s="37"/>
      <c r="V143" s="35"/>
      <c r="W143" s="35"/>
      <c r="X143" s="37"/>
      <c r="Y143" s="35"/>
      <c r="Z143" s="35"/>
      <c r="AB143" s="98" t="str">
        <f t="shared" si="4"/>
        <v/>
      </c>
    </row>
    <row r="144" spans="1:28" s="40" customFormat="1" x14ac:dyDescent="0.15">
      <c r="A144" s="25">
        <f t="shared" si="5"/>
        <v>142</v>
      </c>
      <c r="B144" s="34"/>
      <c r="C144" s="44"/>
      <c r="D144" s="42"/>
      <c r="E144" s="44"/>
      <c r="F144" s="44"/>
      <c r="G144" s="36"/>
      <c r="H144" s="36"/>
      <c r="I144" s="37"/>
      <c r="J144" s="37"/>
      <c r="K144" s="35"/>
      <c r="L144" s="35" t="str">
        <f>IFERROR(VLOOKUP(K144,基本設定!$A$3:$B$7,2,FALSE),"")</f>
        <v/>
      </c>
      <c r="M144" s="37"/>
      <c r="N144" s="37"/>
      <c r="O144" s="35"/>
      <c r="P144" s="35"/>
      <c r="Q144" s="35"/>
      <c r="R144" s="37"/>
      <c r="S144" s="35"/>
      <c r="T144" s="35"/>
      <c r="U144" s="37"/>
      <c r="V144" s="35"/>
      <c r="W144" s="35"/>
      <c r="X144" s="37"/>
      <c r="Y144" s="35"/>
      <c r="Z144" s="35"/>
      <c r="AB144" s="98" t="str">
        <f t="shared" si="4"/>
        <v/>
      </c>
    </row>
    <row r="145" spans="1:28" s="40" customFormat="1" x14ac:dyDescent="0.15">
      <c r="A145" s="25">
        <f t="shared" si="5"/>
        <v>143</v>
      </c>
      <c r="B145" s="34"/>
      <c r="C145" s="44"/>
      <c r="D145" s="42"/>
      <c r="E145" s="44"/>
      <c r="F145" s="44"/>
      <c r="G145" s="36"/>
      <c r="H145" s="36"/>
      <c r="I145" s="37"/>
      <c r="J145" s="37"/>
      <c r="K145" s="35"/>
      <c r="L145" s="35" t="str">
        <f>IFERROR(VLOOKUP(K145,基本設定!$A$3:$B$7,2,FALSE),"")</f>
        <v/>
      </c>
      <c r="M145" s="37"/>
      <c r="N145" s="37"/>
      <c r="O145" s="35"/>
      <c r="P145" s="35"/>
      <c r="Q145" s="35"/>
      <c r="R145" s="37"/>
      <c r="S145" s="35"/>
      <c r="T145" s="35"/>
      <c r="U145" s="37"/>
      <c r="V145" s="35"/>
      <c r="W145" s="35"/>
      <c r="X145" s="37"/>
      <c r="Y145" s="35"/>
      <c r="Z145" s="35"/>
      <c r="AB145" s="98" t="str">
        <f t="shared" si="4"/>
        <v/>
      </c>
    </row>
    <row r="146" spans="1:28" s="40" customFormat="1" x14ac:dyDescent="0.15">
      <c r="A146" s="25">
        <f t="shared" si="5"/>
        <v>144</v>
      </c>
      <c r="B146" s="34"/>
      <c r="C146" s="44"/>
      <c r="D146" s="42"/>
      <c r="E146" s="44"/>
      <c r="F146" s="44"/>
      <c r="G146" s="36"/>
      <c r="H146" s="36"/>
      <c r="I146" s="37"/>
      <c r="J146" s="37"/>
      <c r="K146" s="35"/>
      <c r="L146" s="35" t="str">
        <f>IFERROR(VLOOKUP(K146,基本設定!$A$3:$B$7,2,FALSE),"")</f>
        <v/>
      </c>
      <c r="M146" s="37"/>
      <c r="N146" s="37"/>
      <c r="O146" s="35"/>
      <c r="P146" s="35"/>
      <c r="Q146" s="35"/>
      <c r="R146" s="37"/>
      <c r="S146" s="35"/>
      <c r="T146" s="35"/>
      <c r="U146" s="37"/>
      <c r="V146" s="35"/>
      <c r="W146" s="35"/>
      <c r="X146" s="37"/>
      <c r="Y146" s="35"/>
      <c r="Z146" s="35"/>
      <c r="AB146" s="98" t="str">
        <f t="shared" si="4"/>
        <v/>
      </c>
    </row>
    <row r="147" spans="1:28" s="40" customFormat="1" x14ac:dyDescent="0.15">
      <c r="A147" s="25">
        <f t="shared" si="5"/>
        <v>145</v>
      </c>
      <c r="B147" s="34"/>
      <c r="C147" s="44"/>
      <c r="D147" s="42"/>
      <c r="E147" s="44"/>
      <c r="F147" s="44"/>
      <c r="G147" s="36"/>
      <c r="H147" s="36"/>
      <c r="I147" s="37"/>
      <c r="J147" s="37"/>
      <c r="K147" s="35"/>
      <c r="L147" s="35" t="str">
        <f>IFERROR(VLOOKUP(K147,基本設定!$A$3:$B$7,2,FALSE),"")</f>
        <v/>
      </c>
      <c r="M147" s="37"/>
      <c r="N147" s="37"/>
      <c r="O147" s="35"/>
      <c r="P147" s="35"/>
      <c r="Q147" s="35"/>
      <c r="R147" s="37"/>
      <c r="S147" s="35"/>
      <c r="T147" s="35"/>
      <c r="U147" s="37"/>
      <c r="V147" s="35"/>
      <c r="W147" s="35"/>
      <c r="X147" s="37"/>
      <c r="Y147" s="35"/>
      <c r="Z147" s="35"/>
      <c r="AB147" s="98" t="str">
        <f t="shared" si="4"/>
        <v/>
      </c>
    </row>
    <row r="148" spans="1:28" s="40" customFormat="1" x14ac:dyDescent="0.15">
      <c r="A148" s="25">
        <f t="shared" si="5"/>
        <v>146</v>
      </c>
      <c r="B148" s="34"/>
      <c r="C148" s="44"/>
      <c r="D148" s="42"/>
      <c r="E148" s="44"/>
      <c r="F148" s="44"/>
      <c r="G148" s="36"/>
      <c r="H148" s="36"/>
      <c r="I148" s="37"/>
      <c r="J148" s="37"/>
      <c r="K148" s="35"/>
      <c r="L148" s="35" t="str">
        <f>IFERROR(VLOOKUP(K148,基本設定!$A$3:$B$7,2,FALSE),"")</f>
        <v/>
      </c>
      <c r="M148" s="37"/>
      <c r="N148" s="37"/>
      <c r="O148" s="35"/>
      <c r="P148" s="35"/>
      <c r="Q148" s="35"/>
      <c r="R148" s="37"/>
      <c r="S148" s="35"/>
      <c r="T148" s="35"/>
      <c r="U148" s="37"/>
      <c r="V148" s="35"/>
      <c r="W148" s="35"/>
      <c r="X148" s="37"/>
      <c r="Y148" s="35"/>
      <c r="Z148" s="35"/>
      <c r="AB148" s="98" t="str">
        <f t="shared" si="4"/>
        <v/>
      </c>
    </row>
    <row r="149" spans="1:28" s="40" customFormat="1" x14ac:dyDescent="0.15">
      <c r="A149" s="25">
        <f t="shared" si="5"/>
        <v>147</v>
      </c>
      <c r="B149" s="34"/>
      <c r="C149" s="44"/>
      <c r="D149" s="42"/>
      <c r="E149" s="44"/>
      <c r="F149" s="44"/>
      <c r="G149" s="36"/>
      <c r="H149" s="36"/>
      <c r="I149" s="37"/>
      <c r="J149" s="37"/>
      <c r="K149" s="35"/>
      <c r="L149" s="35" t="str">
        <f>IFERROR(VLOOKUP(K149,基本設定!$A$3:$B$7,2,FALSE),"")</f>
        <v/>
      </c>
      <c r="M149" s="37"/>
      <c r="N149" s="37"/>
      <c r="O149" s="35"/>
      <c r="P149" s="35"/>
      <c r="Q149" s="35"/>
      <c r="R149" s="37"/>
      <c r="S149" s="35"/>
      <c r="T149" s="35"/>
      <c r="U149" s="37"/>
      <c r="V149" s="35"/>
      <c r="W149" s="35"/>
      <c r="X149" s="37"/>
      <c r="Y149" s="35"/>
      <c r="Z149" s="35"/>
      <c r="AB149" s="98" t="str">
        <f t="shared" si="4"/>
        <v/>
      </c>
    </row>
    <row r="150" spans="1:28" s="40" customFormat="1" x14ac:dyDescent="0.15">
      <c r="A150" s="25">
        <f t="shared" si="5"/>
        <v>148</v>
      </c>
      <c r="B150" s="34"/>
      <c r="C150" s="44"/>
      <c r="D150" s="42"/>
      <c r="E150" s="44"/>
      <c r="F150" s="44"/>
      <c r="G150" s="36"/>
      <c r="H150" s="36"/>
      <c r="I150" s="37"/>
      <c r="J150" s="37"/>
      <c r="K150" s="35"/>
      <c r="L150" s="35" t="str">
        <f>IFERROR(VLOOKUP(K150,基本設定!$A$3:$B$7,2,FALSE),"")</f>
        <v/>
      </c>
      <c r="M150" s="37"/>
      <c r="N150" s="37"/>
      <c r="O150" s="35"/>
      <c r="P150" s="35"/>
      <c r="Q150" s="35"/>
      <c r="R150" s="37"/>
      <c r="S150" s="35"/>
      <c r="T150" s="35"/>
      <c r="U150" s="37"/>
      <c r="V150" s="35"/>
      <c r="W150" s="35"/>
      <c r="X150" s="37"/>
      <c r="Y150" s="35"/>
      <c r="Z150" s="35"/>
      <c r="AB150" s="98" t="str">
        <f t="shared" si="4"/>
        <v/>
      </c>
    </row>
    <row r="151" spans="1:28" s="40" customFormat="1" x14ac:dyDescent="0.15">
      <c r="A151" s="25">
        <f t="shared" si="5"/>
        <v>149</v>
      </c>
      <c r="B151" s="34"/>
      <c r="C151" s="44"/>
      <c r="D151" s="42"/>
      <c r="E151" s="44"/>
      <c r="F151" s="44"/>
      <c r="G151" s="36"/>
      <c r="H151" s="36"/>
      <c r="I151" s="37"/>
      <c r="J151" s="37"/>
      <c r="K151" s="35"/>
      <c r="L151" s="35" t="str">
        <f>IFERROR(VLOOKUP(K151,基本設定!$A$3:$B$7,2,FALSE),"")</f>
        <v/>
      </c>
      <c r="M151" s="37"/>
      <c r="N151" s="37"/>
      <c r="O151" s="35"/>
      <c r="P151" s="35"/>
      <c r="Q151" s="35"/>
      <c r="R151" s="37"/>
      <c r="S151" s="35"/>
      <c r="T151" s="35"/>
      <c r="U151" s="37"/>
      <c r="V151" s="35"/>
      <c r="W151" s="35"/>
      <c r="X151" s="37"/>
      <c r="Y151" s="35"/>
      <c r="Z151" s="35"/>
      <c r="AB151" s="98" t="str">
        <f t="shared" si="4"/>
        <v/>
      </c>
    </row>
    <row r="152" spans="1:28" s="40" customFormat="1" x14ac:dyDescent="0.15">
      <c r="A152" s="25">
        <f t="shared" si="5"/>
        <v>150</v>
      </c>
      <c r="B152" s="34"/>
      <c r="C152" s="44"/>
      <c r="D152" s="42"/>
      <c r="E152" s="44"/>
      <c r="F152" s="44"/>
      <c r="G152" s="36"/>
      <c r="H152" s="36"/>
      <c r="I152" s="37"/>
      <c r="J152" s="37"/>
      <c r="K152" s="35"/>
      <c r="L152" s="35" t="str">
        <f>IFERROR(VLOOKUP(K152,基本設定!$A$3:$B$7,2,FALSE),"")</f>
        <v/>
      </c>
      <c r="M152" s="37"/>
      <c r="N152" s="37"/>
      <c r="O152" s="35"/>
      <c r="P152" s="35"/>
      <c r="Q152" s="35"/>
      <c r="R152" s="37"/>
      <c r="S152" s="35"/>
      <c r="T152" s="35"/>
      <c r="U152" s="37"/>
      <c r="V152" s="35"/>
      <c r="W152" s="35"/>
      <c r="X152" s="37"/>
      <c r="Y152" s="35"/>
      <c r="Z152" s="35"/>
      <c r="AB152" s="98" t="str">
        <f t="shared" si="4"/>
        <v/>
      </c>
    </row>
    <row r="153" spans="1:28" s="40" customFormat="1" x14ac:dyDescent="0.15">
      <c r="A153" s="25">
        <f t="shared" si="5"/>
        <v>151</v>
      </c>
      <c r="B153" s="34"/>
      <c r="C153" s="44"/>
      <c r="D153" s="42"/>
      <c r="E153" s="44"/>
      <c r="F153" s="44"/>
      <c r="G153" s="36"/>
      <c r="H153" s="36"/>
      <c r="I153" s="37"/>
      <c r="J153" s="37"/>
      <c r="K153" s="35"/>
      <c r="L153" s="35" t="str">
        <f>IFERROR(VLOOKUP(K153,基本設定!$A$3:$B$7,2,FALSE),"")</f>
        <v/>
      </c>
      <c r="M153" s="37"/>
      <c r="N153" s="37"/>
      <c r="O153" s="35"/>
      <c r="P153" s="35"/>
      <c r="Q153" s="35"/>
      <c r="R153" s="37"/>
      <c r="S153" s="35"/>
      <c r="T153" s="35"/>
      <c r="U153" s="37"/>
      <c r="V153" s="35"/>
      <c r="W153" s="35"/>
      <c r="X153" s="37"/>
      <c r="Y153" s="35"/>
      <c r="Z153" s="35"/>
      <c r="AB153" s="98" t="str">
        <f t="shared" si="4"/>
        <v/>
      </c>
    </row>
    <row r="154" spans="1:28" s="40" customFormat="1" x14ac:dyDescent="0.15">
      <c r="A154" s="25">
        <f t="shared" si="5"/>
        <v>152</v>
      </c>
      <c r="B154" s="34"/>
      <c r="C154" s="44"/>
      <c r="D154" s="42"/>
      <c r="E154" s="44"/>
      <c r="F154" s="44"/>
      <c r="G154" s="36"/>
      <c r="H154" s="36"/>
      <c r="I154" s="37"/>
      <c r="J154" s="37"/>
      <c r="K154" s="35"/>
      <c r="L154" s="35" t="str">
        <f>IFERROR(VLOOKUP(K154,基本設定!$A$3:$B$7,2,FALSE),"")</f>
        <v/>
      </c>
      <c r="M154" s="37"/>
      <c r="N154" s="37"/>
      <c r="O154" s="35"/>
      <c r="P154" s="35"/>
      <c r="Q154" s="35"/>
      <c r="R154" s="37"/>
      <c r="S154" s="35"/>
      <c r="T154" s="35"/>
      <c r="U154" s="37"/>
      <c r="V154" s="35"/>
      <c r="W154" s="35"/>
      <c r="X154" s="37"/>
      <c r="Y154" s="35"/>
      <c r="Z154" s="35"/>
      <c r="AB154" s="98" t="str">
        <f t="shared" si="4"/>
        <v/>
      </c>
    </row>
    <row r="155" spans="1:28" s="40" customFormat="1" x14ac:dyDescent="0.15">
      <c r="A155" s="25">
        <f t="shared" si="5"/>
        <v>153</v>
      </c>
      <c r="B155" s="34"/>
      <c r="C155" s="44"/>
      <c r="D155" s="42"/>
      <c r="E155" s="44"/>
      <c r="F155" s="44"/>
      <c r="G155" s="36"/>
      <c r="H155" s="36"/>
      <c r="I155" s="37"/>
      <c r="J155" s="37"/>
      <c r="K155" s="35"/>
      <c r="L155" s="35" t="str">
        <f>IFERROR(VLOOKUP(K155,基本設定!$A$3:$B$7,2,FALSE),"")</f>
        <v/>
      </c>
      <c r="M155" s="37"/>
      <c r="N155" s="37"/>
      <c r="O155" s="35"/>
      <c r="P155" s="35"/>
      <c r="Q155" s="35"/>
      <c r="R155" s="37"/>
      <c r="S155" s="35"/>
      <c r="T155" s="35"/>
      <c r="U155" s="37"/>
      <c r="V155" s="35"/>
      <c r="W155" s="35"/>
      <c r="X155" s="37"/>
      <c r="Y155" s="35"/>
      <c r="Z155" s="35"/>
      <c r="AB155" s="98" t="str">
        <f t="shared" si="4"/>
        <v/>
      </c>
    </row>
    <row r="156" spans="1:28" s="40" customFormat="1" x14ac:dyDescent="0.15">
      <c r="A156" s="25">
        <f t="shared" si="5"/>
        <v>154</v>
      </c>
      <c r="B156" s="34"/>
      <c r="C156" s="44"/>
      <c r="D156" s="42"/>
      <c r="E156" s="44"/>
      <c r="F156" s="44"/>
      <c r="G156" s="36"/>
      <c r="H156" s="36"/>
      <c r="I156" s="37"/>
      <c r="J156" s="37"/>
      <c r="K156" s="35"/>
      <c r="L156" s="35" t="str">
        <f>IFERROR(VLOOKUP(K156,基本設定!$A$3:$B$7,2,FALSE),"")</f>
        <v/>
      </c>
      <c r="M156" s="37"/>
      <c r="N156" s="37"/>
      <c r="O156" s="35"/>
      <c r="P156" s="35"/>
      <c r="Q156" s="35"/>
      <c r="R156" s="37"/>
      <c r="S156" s="35"/>
      <c r="T156" s="35"/>
      <c r="U156" s="37"/>
      <c r="V156" s="35"/>
      <c r="W156" s="35"/>
      <c r="X156" s="37"/>
      <c r="Y156" s="35"/>
      <c r="Z156" s="35"/>
      <c r="AB156" s="98" t="str">
        <f t="shared" si="4"/>
        <v/>
      </c>
    </row>
    <row r="157" spans="1:28" s="40" customFormat="1" x14ac:dyDescent="0.15">
      <c r="A157" s="25">
        <f t="shared" si="5"/>
        <v>155</v>
      </c>
      <c r="B157" s="34"/>
      <c r="C157" s="44"/>
      <c r="D157" s="42"/>
      <c r="E157" s="44"/>
      <c r="F157" s="44"/>
      <c r="G157" s="36"/>
      <c r="H157" s="36"/>
      <c r="I157" s="37"/>
      <c r="J157" s="37"/>
      <c r="K157" s="35"/>
      <c r="L157" s="35" t="str">
        <f>IFERROR(VLOOKUP(K157,基本設定!$A$3:$B$7,2,FALSE),"")</f>
        <v/>
      </c>
      <c r="M157" s="37"/>
      <c r="N157" s="37"/>
      <c r="O157" s="35"/>
      <c r="P157" s="35"/>
      <c r="Q157" s="35"/>
      <c r="R157" s="37"/>
      <c r="S157" s="35"/>
      <c r="T157" s="35"/>
      <c r="U157" s="37"/>
      <c r="V157" s="35"/>
      <c r="W157" s="35"/>
      <c r="X157" s="37"/>
      <c r="Y157" s="35"/>
      <c r="Z157" s="35"/>
      <c r="AB157" s="98" t="str">
        <f t="shared" si="4"/>
        <v/>
      </c>
    </row>
    <row r="158" spans="1:28" s="40" customFormat="1" x14ac:dyDescent="0.15">
      <c r="A158" s="25">
        <f t="shared" si="5"/>
        <v>156</v>
      </c>
      <c r="B158" s="34"/>
      <c r="C158" s="44"/>
      <c r="D158" s="42"/>
      <c r="E158" s="44"/>
      <c r="F158" s="44"/>
      <c r="G158" s="36"/>
      <c r="H158" s="36"/>
      <c r="I158" s="37"/>
      <c r="J158" s="37"/>
      <c r="K158" s="35"/>
      <c r="L158" s="35" t="str">
        <f>IFERROR(VLOOKUP(K158,基本設定!$A$3:$B$7,2,FALSE),"")</f>
        <v/>
      </c>
      <c r="M158" s="37"/>
      <c r="N158" s="37"/>
      <c r="O158" s="35"/>
      <c r="P158" s="35"/>
      <c r="Q158" s="35"/>
      <c r="R158" s="37"/>
      <c r="S158" s="35"/>
      <c r="T158" s="35"/>
      <c r="U158" s="37"/>
      <c r="V158" s="35"/>
      <c r="W158" s="35"/>
      <c r="X158" s="37"/>
      <c r="Y158" s="35"/>
      <c r="Z158" s="35"/>
      <c r="AB158" s="98" t="str">
        <f t="shared" si="4"/>
        <v/>
      </c>
    </row>
    <row r="159" spans="1:28" s="40" customFormat="1" x14ac:dyDescent="0.15">
      <c r="A159" s="25">
        <f t="shared" si="5"/>
        <v>157</v>
      </c>
      <c r="B159" s="34"/>
      <c r="C159" s="44"/>
      <c r="D159" s="42"/>
      <c r="E159" s="44"/>
      <c r="F159" s="44"/>
      <c r="G159" s="36"/>
      <c r="H159" s="36"/>
      <c r="I159" s="37"/>
      <c r="J159" s="37"/>
      <c r="K159" s="35"/>
      <c r="L159" s="35" t="str">
        <f>IFERROR(VLOOKUP(K159,基本設定!$A$3:$B$7,2,FALSE),"")</f>
        <v/>
      </c>
      <c r="M159" s="37"/>
      <c r="N159" s="37"/>
      <c r="O159" s="35"/>
      <c r="P159" s="35"/>
      <c r="Q159" s="35"/>
      <c r="R159" s="37"/>
      <c r="S159" s="35"/>
      <c r="T159" s="35"/>
      <c r="U159" s="37"/>
      <c r="V159" s="35"/>
      <c r="W159" s="35"/>
      <c r="X159" s="37"/>
      <c r="Y159" s="35"/>
      <c r="Z159" s="35"/>
      <c r="AB159" s="98" t="str">
        <f t="shared" si="4"/>
        <v/>
      </c>
    </row>
    <row r="160" spans="1:28" s="40" customFormat="1" x14ac:dyDescent="0.15">
      <c r="A160" s="25">
        <f t="shared" si="5"/>
        <v>158</v>
      </c>
      <c r="B160" s="34"/>
      <c r="C160" s="44"/>
      <c r="D160" s="42"/>
      <c r="E160" s="44"/>
      <c r="F160" s="44"/>
      <c r="G160" s="36"/>
      <c r="H160" s="36"/>
      <c r="I160" s="37"/>
      <c r="J160" s="37"/>
      <c r="K160" s="35"/>
      <c r="L160" s="35" t="str">
        <f>IFERROR(VLOOKUP(K160,基本設定!$A$3:$B$7,2,FALSE),"")</f>
        <v/>
      </c>
      <c r="M160" s="37"/>
      <c r="N160" s="37"/>
      <c r="O160" s="35"/>
      <c r="P160" s="35"/>
      <c r="Q160" s="35"/>
      <c r="R160" s="37"/>
      <c r="S160" s="35"/>
      <c r="T160" s="35"/>
      <c r="U160" s="37"/>
      <c r="V160" s="35"/>
      <c r="W160" s="35"/>
      <c r="X160" s="37"/>
      <c r="Y160" s="35"/>
      <c r="Z160" s="35"/>
      <c r="AB160" s="98" t="str">
        <f t="shared" si="4"/>
        <v/>
      </c>
    </row>
    <row r="161" spans="1:28" s="40" customFormat="1" x14ac:dyDescent="0.15">
      <c r="A161" s="25">
        <f t="shared" si="5"/>
        <v>159</v>
      </c>
      <c r="B161" s="34"/>
      <c r="C161" s="44"/>
      <c r="D161" s="42"/>
      <c r="E161" s="44"/>
      <c r="F161" s="44"/>
      <c r="G161" s="36"/>
      <c r="H161" s="36"/>
      <c r="I161" s="37"/>
      <c r="J161" s="37"/>
      <c r="K161" s="35"/>
      <c r="L161" s="35" t="str">
        <f>IFERROR(VLOOKUP(K161,基本設定!$A$3:$B$7,2,FALSE),"")</f>
        <v/>
      </c>
      <c r="M161" s="37"/>
      <c r="N161" s="37"/>
      <c r="O161" s="35"/>
      <c r="P161" s="35"/>
      <c r="Q161" s="35"/>
      <c r="R161" s="37"/>
      <c r="S161" s="35"/>
      <c r="T161" s="35"/>
      <c r="U161" s="37"/>
      <c r="V161" s="35"/>
      <c r="W161" s="35"/>
      <c r="X161" s="37"/>
      <c r="Y161" s="35"/>
      <c r="Z161" s="35"/>
      <c r="AB161" s="98" t="str">
        <f t="shared" si="4"/>
        <v/>
      </c>
    </row>
    <row r="162" spans="1:28" s="40" customFormat="1" x14ac:dyDescent="0.15">
      <c r="A162" s="25">
        <f t="shared" si="5"/>
        <v>160</v>
      </c>
      <c r="B162" s="34"/>
      <c r="C162" s="44"/>
      <c r="D162" s="42"/>
      <c r="E162" s="44"/>
      <c r="F162" s="44"/>
      <c r="G162" s="36"/>
      <c r="H162" s="36"/>
      <c r="I162" s="37"/>
      <c r="J162" s="37"/>
      <c r="K162" s="35"/>
      <c r="L162" s="35" t="str">
        <f>IFERROR(VLOOKUP(K162,基本設定!$A$3:$B$7,2,FALSE),"")</f>
        <v/>
      </c>
      <c r="M162" s="37"/>
      <c r="N162" s="37"/>
      <c r="O162" s="35"/>
      <c r="P162" s="35"/>
      <c r="Q162" s="35"/>
      <c r="R162" s="37"/>
      <c r="S162" s="35"/>
      <c r="T162" s="35"/>
      <c r="U162" s="37"/>
      <c r="V162" s="35"/>
      <c r="W162" s="35"/>
      <c r="X162" s="37"/>
      <c r="Y162" s="35"/>
      <c r="Z162" s="35"/>
      <c r="AB162" s="98" t="str">
        <f t="shared" si="4"/>
        <v/>
      </c>
    </row>
    <row r="163" spans="1:28" s="40" customFormat="1" x14ac:dyDescent="0.15">
      <c r="A163" s="25">
        <f t="shared" si="5"/>
        <v>161</v>
      </c>
      <c r="B163" s="34"/>
      <c r="C163" s="44"/>
      <c r="D163" s="42"/>
      <c r="E163" s="44"/>
      <c r="F163" s="44"/>
      <c r="G163" s="36"/>
      <c r="H163" s="36"/>
      <c r="I163" s="37"/>
      <c r="J163" s="37"/>
      <c r="K163" s="35"/>
      <c r="L163" s="35" t="str">
        <f>IFERROR(VLOOKUP(K163,基本設定!$A$3:$B$7,2,FALSE),"")</f>
        <v/>
      </c>
      <c r="M163" s="37"/>
      <c r="N163" s="37"/>
      <c r="O163" s="35"/>
      <c r="P163" s="35"/>
      <c r="Q163" s="35"/>
      <c r="R163" s="37"/>
      <c r="S163" s="35"/>
      <c r="T163" s="35"/>
      <c r="U163" s="37"/>
      <c r="V163" s="35"/>
      <c r="W163" s="35"/>
      <c r="X163" s="37"/>
      <c r="Y163" s="35"/>
      <c r="Z163" s="35"/>
      <c r="AB163" s="98" t="str">
        <f t="shared" si="4"/>
        <v/>
      </c>
    </row>
    <row r="164" spans="1:28" s="40" customFormat="1" x14ac:dyDescent="0.15">
      <c r="A164" s="25">
        <f t="shared" si="5"/>
        <v>162</v>
      </c>
      <c r="B164" s="34"/>
      <c r="C164" s="44"/>
      <c r="D164" s="42"/>
      <c r="E164" s="44"/>
      <c r="F164" s="44"/>
      <c r="G164" s="36"/>
      <c r="H164" s="36"/>
      <c r="I164" s="37"/>
      <c r="J164" s="37"/>
      <c r="K164" s="35"/>
      <c r="L164" s="35" t="str">
        <f>IFERROR(VLOOKUP(K164,基本設定!$A$3:$B$7,2,FALSE),"")</f>
        <v/>
      </c>
      <c r="M164" s="37"/>
      <c r="N164" s="37"/>
      <c r="O164" s="35"/>
      <c r="P164" s="35"/>
      <c r="Q164" s="35"/>
      <c r="R164" s="37"/>
      <c r="S164" s="35"/>
      <c r="T164" s="35"/>
      <c r="U164" s="37"/>
      <c r="V164" s="35"/>
      <c r="W164" s="35"/>
      <c r="X164" s="37"/>
      <c r="Y164" s="35"/>
      <c r="Z164" s="35"/>
      <c r="AB164" s="98" t="str">
        <f t="shared" si="4"/>
        <v/>
      </c>
    </row>
    <row r="165" spans="1:28" s="40" customFormat="1" x14ac:dyDescent="0.15">
      <c r="A165" s="25">
        <f t="shared" si="5"/>
        <v>163</v>
      </c>
      <c r="B165" s="34"/>
      <c r="C165" s="44"/>
      <c r="D165" s="42"/>
      <c r="E165" s="44"/>
      <c r="F165" s="44"/>
      <c r="G165" s="36"/>
      <c r="H165" s="36"/>
      <c r="I165" s="37"/>
      <c r="J165" s="37"/>
      <c r="K165" s="35"/>
      <c r="L165" s="35" t="str">
        <f>IFERROR(VLOOKUP(K165,基本設定!$A$3:$B$7,2,FALSE),"")</f>
        <v/>
      </c>
      <c r="M165" s="37"/>
      <c r="N165" s="37"/>
      <c r="O165" s="35"/>
      <c r="P165" s="35"/>
      <c r="Q165" s="35"/>
      <c r="R165" s="37"/>
      <c r="S165" s="35"/>
      <c r="T165" s="35"/>
      <c r="U165" s="37"/>
      <c r="V165" s="35"/>
      <c r="W165" s="35"/>
      <c r="X165" s="37"/>
      <c r="Y165" s="35"/>
      <c r="Z165" s="35"/>
      <c r="AB165" s="98" t="str">
        <f t="shared" si="4"/>
        <v/>
      </c>
    </row>
    <row r="166" spans="1:28" s="40" customFormat="1" x14ac:dyDescent="0.15">
      <c r="A166" s="25">
        <f t="shared" si="5"/>
        <v>164</v>
      </c>
      <c r="B166" s="34"/>
      <c r="C166" s="44"/>
      <c r="D166" s="42"/>
      <c r="E166" s="44"/>
      <c r="F166" s="44"/>
      <c r="G166" s="36"/>
      <c r="H166" s="36"/>
      <c r="I166" s="37"/>
      <c r="J166" s="37"/>
      <c r="K166" s="35"/>
      <c r="L166" s="35" t="str">
        <f>IFERROR(VLOOKUP(K166,基本設定!$A$3:$B$7,2,FALSE),"")</f>
        <v/>
      </c>
      <c r="M166" s="37"/>
      <c r="N166" s="37"/>
      <c r="O166" s="35"/>
      <c r="P166" s="35"/>
      <c r="Q166" s="35"/>
      <c r="R166" s="37"/>
      <c r="S166" s="35"/>
      <c r="T166" s="35"/>
      <c r="U166" s="37"/>
      <c r="V166" s="35"/>
      <c r="W166" s="35"/>
      <c r="X166" s="37"/>
      <c r="Y166" s="35"/>
      <c r="Z166" s="35"/>
      <c r="AB166" s="98" t="str">
        <f t="shared" si="4"/>
        <v/>
      </c>
    </row>
    <row r="167" spans="1:28" s="40" customFormat="1" x14ac:dyDescent="0.15">
      <c r="A167" s="25">
        <f t="shared" si="5"/>
        <v>165</v>
      </c>
      <c r="B167" s="34"/>
      <c r="C167" s="44"/>
      <c r="D167" s="42"/>
      <c r="E167" s="44"/>
      <c r="F167" s="44"/>
      <c r="G167" s="36"/>
      <c r="H167" s="36"/>
      <c r="I167" s="37"/>
      <c r="J167" s="37"/>
      <c r="K167" s="35"/>
      <c r="L167" s="35" t="str">
        <f>IFERROR(VLOOKUP(K167,基本設定!$A$3:$B$7,2,FALSE),"")</f>
        <v/>
      </c>
      <c r="M167" s="37"/>
      <c r="N167" s="37"/>
      <c r="O167" s="35"/>
      <c r="P167" s="35"/>
      <c r="Q167" s="35"/>
      <c r="R167" s="37"/>
      <c r="S167" s="35"/>
      <c r="T167" s="35"/>
      <c r="U167" s="37"/>
      <c r="V167" s="35"/>
      <c r="W167" s="35"/>
      <c r="X167" s="37"/>
      <c r="Y167" s="35"/>
      <c r="Z167" s="35"/>
      <c r="AB167" s="98" t="str">
        <f t="shared" si="4"/>
        <v/>
      </c>
    </row>
    <row r="168" spans="1:28" s="40" customFormat="1" x14ac:dyDescent="0.15">
      <c r="A168" s="25">
        <f t="shared" si="5"/>
        <v>166</v>
      </c>
      <c r="B168" s="34"/>
      <c r="C168" s="44"/>
      <c r="D168" s="42"/>
      <c r="E168" s="44"/>
      <c r="F168" s="44"/>
      <c r="G168" s="36"/>
      <c r="H168" s="36"/>
      <c r="I168" s="37"/>
      <c r="J168" s="37"/>
      <c r="K168" s="35"/>
      <c r="L168" s="35" t="str">
        <f>IFERROR(VLOOKUP(K168,基本設定!$A$3:$B$7,2,FALSE),"")</f>
        <v/>
      </c>
      <c r="M168" s="37"/>
      <c r="N168" s="37"/>
      <c r="O168" s="35"/>
      <c r="P168" s="35"/>
      <c r="Q168" s="35"/>
      <c r="R168" s="37"/>
      <c r="S168" s="35"/>
      <c r="T168" s="35"/>
      <c r="U168" s="37"/>
      <c r="V168" s="35"/>
      <c r="W168" s="35"/>
      <c r="X168" s="37"/>
      <c r="Y168" s="35"/>
      <c r="Z168" s="35"/>
      <c r="AB168" s="98" t="str">
        <f t="shared" si="4"/>
        <v/>
      </c>
    </row>
    <row r="169" spans="1:28" s="40" customFormat="1" x14ac:dyDescent="0.15">
      <c r="A169" s="25">
        <f t="shared" si="5"/>
        <v>167</v>
      </c>
      <c r="B169" s="34"/>
      <c r="C169" s="44"/>
      <c r="D169" s="42"/>
      <c r="E169" s="44"/>
      <c r="F169" s="44"/>
      <c r="G169" s="36"/>
      <c r="H169" s="36"/>
      <c r="I169" s="37"/>
      <c r="J169" s="37"/>
      <c r="K169" s="35"/>
      <c r="L169" s="35" t="str">
        <f>IFERROR(VLOOKUP(K169,基本設定!$A$3:$B$7,2,FALSE),"")</f>
        <v/>
      </c>
      <c r="M169" s="37"/>
      <c r="N169" s="37"/>
      <c r="O169" s="35"/>
      <c r="P169" s="35"/>
      <c r="Q169" s="35"/>
      <c r="R169" s="37"/>
      <c r="S169" s="35"/>
      <c r="T169" s="35"/>
      <c r="U169" s="37"/>
      <c r="V169" s="35"/>
      <c r="W169" s="35"/>
      <c r="X169" s="37"/>
      <c r="Y169" s="35"/>
      <c r="Z169" s="35"/>
      <c r="AB169" s="98" t="str">
        <f t="shared" si="4"/>
        <v/>
      </c>
    </row>
    <row r="170" spans="1:28" s="40" customFormat="1" x14ac:dyDescent="0.15">
      <c r="A170" s="25">
        <f t="shared" si="5"/>
        <v>168</v>
      </c>
      <c r="B170" s="34"/>
      <c r="C170" s="44"/>
      <c r="D170" s="42"/>
      <c r="E170" s="44"/>
      <c r="F170" s="44"/>
      <c r="G170" s="36"/>
      <c r="H170" s="36"/>
      <c r="I170" s="37"/>
      <c r="J170" s="37"/>
      <c r="K170" s="35"/>
      <c r="L170" s="35" t="str">
        <f>IFERROR(VLOOKUP(K170,基本設定!$A$3:$B$7,2,FALSE),"")</f>
        <v/>
      </c>
      <c r="M170" s="37"/>
      <c r="N170" s="37"/>
      <c r="O170" s="35"/>
      <c r="P170" s="35"/>
      <c r="Q170" s="35"/>
      <c r="R170" s="37"/>
      <c r="S170" s="35"/>
      <c r="T170" s="35"/>
      <c r="U170" s="37"/>
      <c r="V170" s="35"/>
      <c r="W170" s="35"/>
      <c r="X170" s="37"/>
      <c r="Y170" s="35"/>
      <c r="Z170" s="35"/>
      <c r="AB170" s="98" t="str">
        <f t="shared" si="4"/>
        <v/>
      </c>
    </row>
    <row r="171" spans="1:28" s="40" customFormat="1" x14ac:dyDescent="0.15">
      <c r="A171" s="25">
        <f t="shared" si="5"/>
        <v>169</v>
      </c>
      <c r="B171" s="34"/>
      <c r="C171" s="44"/>
      <c r="D171" s="42"/>
      <c r="E171" s="44"/>
      <c r="F171" s="44"/>
      <c r="G171" s="36"/>
      <c r="H171" s="36"/>
      <c r="I171" s="37"/>
      <c r="J171" s="37"/>
      <c r="K171" s="35"/>
      <c r="L171" s="35" t="str">
        <f>IFERROR(VLOOKUP(K171,基本設定!$A$3:$B$7,2,FALSE),"")</f>
        <v/>
      </c>
      <c r="M171" s="37"/>
      <c r="N171" s="37"/>
      <c r="O171" s="35"/>
      <c r="P171" s="35"/>
      <c r="Q171" s="35"/>
      <c r="R171" s="37"/>
      <c r="S171" s="35"/>
      <c r="T171" s="35"/>
      <c r="U171" s="37"/>
      <c r="V171" s="35"/>
      <c r="W171" s="35"/>
      <c r="X171" s="37"/>
      <c r="Y171" s="35"/>
      <c r="Z171" s="35"/>
      <c r="AB171" s="98" t="str">
        <f t="shared" si="4"/>
        <v/>
      </c>
    </row>
    <row r="172" spans="1:28" s="40" customFormat="1" x14ac:dyDescent="0.15">
      <c r="A172" s="25">
        <f t="shared" si="5"/>
        <v>170</v>
      </c>
      <c r="B172" s="34"/>
      <c r="C172" s="44"/>
      <c r="D172" s="42"/>
      <c r="E172" s="44"/>
      <c r="F172" s="44"/>
      <c r="G172" s="36"/>
      <c r="H172" s="36"/>
      <c r="I172" s="37"/>
      <c r="J172" s="37"/>
      <c r="K172" s="35"/>
      <c r="L172" s="35" t="str">
        <f>IFERROR(VLOOKUP(K172,基本設定!$A$3:$B$7,2,FALSE),"")</f>
        <v/>
      </c>
      <c r="M172" s="37"/>
      <c r="N172" s="37"/>
      <c r="O172" s="35"/>
      <c r="P172" s="35"/>
      <c r="Q172" s="35"/>
      <c r="R172" s="37"/>
      <c r="S172" s="35"/>
      <c r="T172" s="35"/>
      <c r="U172" s="37"/>
      <c r="V172" s="35"/>
      <c r="W172" s="35"/>
      <c r="X172" s="37"/>
      <c r="Y172" s="35"/>
      <c r="Z172" s="35"/>
      <c r="AB172" s="98" t="str">
        <f t="shared" si="4"/>
        <v/>
      </c>
    </row>
    <row r="173" spans="1:28" s="40" customFormat="1" x14ac:dyDescent="0.15">
      <c r="A173" s="25">
        <f t="shared" si="5"/>
        <v>171</v>
      </c>
      <c r="B173" s="34"/>
      <c r="C173" s="44"/>
      <c r="D173" s="42"/>
      <c r="E173" s="44"/>
      <c r="F173" s="44"/>
      <c r="G173" s="36"/>
      <c r="H173" s="36"/>
      <c r="I173" s="37"/>
      <c r="J173" s="37"/>
      <c r="K173" s="35"/>
      <c r="L173" s="35" t="str">
        <f>IFERROR(VLOOKUP(K173,基本設定!$A$3:$B$7,2,FALSE),"")</f>
        <v/>
      </c>
      <c r="M173" s="37"/>
      <c r="N173" s="37"/>
      <c r="O173" s="35"/>
      <c r="P173" s="35"/>
      <c r="Q173" s="35"/>
      <c r="R173" s="37"/>
      <c r="S173" s="35"/>
      <c r="T173" s="35"/>
      <c r="U173" s="37"/>
      <c r="V173" s="35"/>
      <c r="W173" s="35"/>
      <c r="X173" s="37"/>
      <c r="Y173" s="35"/>
      <c r="Z173" s="35"/>
      <c r="AB173" s="98" t="str">
        <f t="shared" si="4"/>
        <v/>
      </c>
    </row>
    <row r="174" spans="1:28" s="40" customFormat="1" x14ac:dyDescent="0.15">
      <c r="A174" s="25">
        <f t="shared" si="5"/>
        <v>172</v>
      </c>
      <c r="B174" s="34"/>
      <c r="C174" s="44"/>
      <c r="D174" s="42"/>
      <c r="E174" s="44"/>
      <c r="F174" s="44"/>
      <c r="G174" s="36"/>
      <c r="H174" s="36"/>
      <c r="I174" s="37"/>
      <c r="J174" s="37"/>
      <c r="K174" s="35"/>
      <c r="L174" s="35" t="str">
        <f>IFERROR(VLOOKUP(K174,基本設定!$A$3:$B$7,2,FALSE),"")</f>
        <v/>
      </c>
      <c r="M174" s="37"/>
      <c r="N174" s="37"/>
      <c r="O174" s="35"/>
      <c r="P174" s="35"/>
      <c r="Q174" s="35"/>
      <c r="R174" s="37"/>
      <c r="S174" s="35"/>
      <c r="T174" s="35"/>
      <c r="U174" s="37"/>
      <c r="V174" s="35"/>
      <c r="W174" s="35"/>
      <c r="X174" s="37"/>
      <c r="Y174" s="35"/>
      <c r="Z174" s="35"/>
      <c r="AB174" s="98" t="str">
        <f t="shared" si="4"/>
        <v/>
      </c>
    </row>
    <row r="175" spans="1:28" s="40" customFormat="1" x14ac:dyDescent="0.15">
      <c r="A175" s="25">
        <f t="shared" si="5"/>
        <v>173</v>
      </c>
      <c r="B175" s="34"/>
      <c r="C175" s="44"/>
      <c r="D175" s="42"/>
      <c r="E175" s="44"/>
      <c r="F175" s="44"/>
      <c r="G175" s="36"/>
      <c r="H175" s="36"/>
      <c r="I175" s="37"/>
      <c r="J175" s="37"/>
      <c r="K175" s="35"/>
      <c r="L175" s="35" t="str">
        <f>IFERROR(VLOOKUP(K175,基本設定!$A$3:$B$7,2,FALSE),"")</f>
        <v/>
      </c>
      <c r="M175" s="37"/>
      <c r="N175" s="37"/>
      <c r="O175" s="35"/>
      <c r="P175" s="35"/>
      <c r="Q175" s="35"/>
      <c r="R175" s="37"/>
      <c r="S175" s="35"/>
      <c r="T175" s="35"/>
      <c r="U175" s="37"/>
      <c r="V175" s="35"/>
      <c r="W175" s="35"/>
      <c r="X175" s="37"/>
      <c r="Y175" s="35"/>
      <c r="Z175" s="35"/>
      <c r="AB175" s="98" t="str">
        <f t="shared" si="4"/>
        <v/>
      </c>
    </row>
    <row r="176" spans="1:28" s="40" customFormat="1" x14ac:dyDescent="0.15">
      <c r="A176" s="25">
        <f t="shared" si="5"/>
        <v>174</v>
      </c>
      <c r="B176" s="34"/>
      <c r="C176" s="44"/>
      <c r="D176" s="42"/>
      <c r="E176" s="44"/>
      <c r="F176" s="44"/>
      <c r="G176" s="36"/>
      <c r="H176" s="36"/>
      <c r="I176" s="37"/>
      <c r="J176" s="37"/>
      <c r="K176" s="35"/>
      <c r="L176" s="35" t="str">
        <f>IFERROR(VLOOKUP(K176,基本設定!$A$3:$B$7,2,FALSE),"")</f>
        <v/>
      </c>
      <c r="M176" s="37"/>
      <c r="N176" s="37"/>
      <c r="O176" s="35"/>
      <c r="P176" s="35"/>
      <c r="Q176" s="35"/>
      <c r="R176" s="37"/>
      <c r="S176" s="35"/>
      <c r="T176" s="35"/>
      <c r="U176" s="37"/>
      <c r="V176" s="35"/>
      <c r="W176" s="35"/>
      <c r="X176" s="37"/>
      <c r="Y176" s="35"/>
      <c r="Z176" s="35"/>
      <c r="AB176" s="98" t="str">
        <f t="shared" si="4"/>
        <v/>
      </c>
    </row>
    <row r="177" spans="1:28" s="40" customFormat="1" x14ac:dyDescent="0.15">
      <c r="A177" s="25">
        <f t="shared" si="5"/>
        <v>175</v>
      </c>
      <c r="B177" s="34"/>
      <c r="C177" s="44"/>
      <c r="D177" s="42"/>
      <c r="E177" s="44"/>
      <c r="F177" s="44"/>
      <c r="G177" s="36"/>
      <c r="H177" s="36"/>
      <c r="I177" s="37"/>
      <c r="J177" s="37"/>
      <c r="K177" s="35"/>
      <c r="L177" s="35" t="str">
        <f>IFERROR(VLOOKUP(K177,基本設定!$A$3:$B$7,2,FALSE),"")</f>
        <v/>
      </c>
      <c r="M177" s="37"/>
      <c r="N177" s="37"/>
      <c r="O177" s="35"/>
      <c r="P177" s="35"/>
      <c r="Q177" s="35"/>
      <c r="R177" s="37"/>
      <c r="S177" s="35"/>
      <c r="T177" s="35"/>
      <c r="U177" s="37"/>
      <c r="V177" s="35"/>
      <c r="W177" s="35"/>
      <c r="X177" s="37"/>
      <c r="Y177" s="35"/>
      <c r="Z177" s="35"/>
      <c r="AB177" s="98" t="str">
        <f t="shared" si="4"/>
        <v/>
      </c>
    </row>
    <row r="178" spans="1:28" s="40" customFormat="1" x14ac:dyDescent="0.15">
      <c r="A178" s="25">
        <f t="shared" si="5"/>
        <v>176</v>
      </c>
      <c r="B178" s="34"/>
      <c r="C178" s="44"/>
      <c r="D178" s="42"/>
      <c r="E178" s="44"/>
      <c r="F178" s="44"/>
      <c r="G178" s="36"/>
      <c r="H178" s="36"/>
      <c r="I178" s="37"/>
      <c r="J178" s="37"/>
      <c r="K178" s="35"/>
      <c r="L178" s="35" t="str">
        <f>IFERROR(VLOOKUP(K178,基本設定!$A$3:$B$7,2,FALSE),"")</f>
        <v/>
      </c>
      <c r="M178" s="37"/>
      <c r="N178" s="37"/>
      <c r="O178" s="35"/>
      <c r="P178" s="35"/>
      <c r="Q178" s="35"/>
      <c r="R178" s="37"/>
      <c r="S178" s="35"/>
      <c r="T178" s="35"/>
      <c r="U178" s="37"/>
      <c r="V178" s="35"/>
      <c r="W178" s="35"/>
      <c r="X178" s="37"/>
      <c r="Y178" s="35"/>
      <c r="Z178" s="35"/>
      <c r="AB178" s="98" t="str">
        <f t="shared" si="4"/>
        <v/>
      </c>
    </row>
    <row r="179" spans="1:28" s="40" customFormat="1" x14ac:dyDescent="0.15">
      <c r="A179" s="25">
        <f t="shared" si="5"/>
        <v>177</v>
      </c>
      <c r="B179" s="34"/>
      <c r="C179" s="44"/>
      <c r="D179" s="42"/>
      <c r="E179" s="44"/>
      <c r="F179" s="44"/>
      <c r="G179" s="36"/>
      <c r="H179" s="36"/>
      <c r="I179" s="37"/>
      <c r="J179" s="37"/>
      <c r="K179" s="35"/>
      <c r="L179" s="35" t="str">
        <f>IFERROR(VLOOKUP(K179,基本設定!$A$3:$B$7,2,FALSE),"")</f>
        <v/>
      </c>
      <c r="M179" s="37"/>
      <c r="N179" s="37"/>
      <c r="O179" s="35"/>
      <c r="P179" s="35"/>
      <c r="Q179" s="35"/>
      <c r="R179" s="37"/>
      <c r="S179" s="35"/>
      <c r="T179" s="35"/>
      <c r="U179" s="37"/>
      <c r="V179" s="35"/>
      <c r="W179" s="35"/>
      <c r="X179" s="37"/>
      <c r="Y179" s="35"/>
      <c r="Z179" s="35"/>
      <c r="AB179" s="98" t="str">
        <f t="shared" si="4"/>
        <v/>
      </c>
    </row>
    <row r="180" spans="1:28" s="40" customFormat="1" x14ac:dyDescent="0.15">
      <c r="A180" s="25">
        <f t="shared" si="5"/>
        <v>178</v>
      </c>
      <c r="B180" s="34"/>
      <c r="C180" s="44"/>
      <c r="D180" s="42"/>
      <c r="E180" s="44"/>
      <c r="F180" s="44"/>
      <c r="G180" s="36"/>
      <c r="H180" s="36"/>
      <c r="I180" s="37"/>
      <c r="J180" s="37"/>
      <c r="K180" s="35"/>
      <c r="L180" s="35" t="str">
        <f>IFERROR(VLOOKUP(K180,基本設定!$A$3:$B$7,2,FALSE),"")</f>
        <v/>
      </c>
      <c r="M180" s="37"/>
      <c r="N180" s="37"/>
      <c r="O180" s="35"/>
      <c r="P180" s="35"/>
      <c r="Q180" s="35"/>
      <c r="R180" s="37"/>
      <c r="S180" s="35"/>
      <c r="T180" s="35"/>
      <c r="U180" s="37"/>
      <c r="V180" s="35"/>
      <c r="W180" s="35"/>
      <c r="X180" s="37"/>
      <c r="Y180" s="35"/>
      <c r="Z180" s="35"/>
      <c r="AB180" s="98" t="str">
        <f t="shared" si="4"/>
        <v/>
      </c>
    </row>
    <row r="181" spans="1:28" s="40" customFormat="1" x14ac:dyDescent="0.15">
      <c r="A181" s="25">
        <f t="shared" si="5"/>
        <v>179</v>
      </c>
      <c r="B181" s="34"/>
      <c r="C181" s="44"/>
      <c r="D181" s="42"/>
      <c r="E181" s="44"/>
      <c r="F181" s="44"/>
      <c r="G181" s="36"/>
      <c r="H181" s="36"/>
      <c r="I181" s="37"/>
      <c r="J181" s="37"/>
      <c r="K181" s="35"/>
      <c r="L181" s="35" t="str">
        <f>IFERROR(VLOOKUP(K181,基本設定!$A$3:$B$7,2,FALSE),"")</f>
        <v/>
      </c>
      <c r="M181" s="37"/>
      <c r="N181" s="37"/>
      <c r="O181" s="35"/>
      <c r="P181" s="35"/>
      <c r="Q181" s="35"/>
      <c r="R181" s="37"/>
      <c r="S181" s="35"/>
      <c r="T181" s="35"/>
      <c r="U181" s="37"/>
      <c r="V181" s="35"/>
      <c r="W181" s="35"/>
      <c r="X181" s="37"/>
      <c r="Y181" s="35"/>
      <c r="Z181" s="35"/>
      <c r="AB181" s="98" t="str">
        <f t="shared" si="4"/>
        <v/>
      </c>
    </row>
    <row r="182" spans="1:28" s="40" customFormat="1" x14ac:dyDescent="0.15">
      <c r="A182" s="25">
        <f t="shared" si="5"/>
        <v>180</v>
      </c>
      <c r="B182" s="34"/>
      <c r="C182" s="44"/>
      <c r="D182" s="42"/>
      <c r="E182" s="44"/>
      <c r="F182" s="44"/>
      <c r="G182" s="36"/>
      <c r="H182" s="36"/>
      <c r="I182" s="37"/>
      <c r="J182" s="37"/>
      <c r="K182" s="35"/>
      <c r="L182" s="35" t="str">
        <f>IFERROR(VLOOKUP(K182,基本設定!$A$3:$B$7,2,FALSE),"")</f>
        <v/>
      </c>
      <c r="M182" s="37"/>
      <c r="N182" s="37"/>
      <c r="O182" s="35"/>
      <c r="P182" s="35"/>
      <c r="Q182" s="35"/>
      <c r="R182" s="37"/>
      <c r="S182" s="35"/>
      <c r="T182" s="35"/>
      <c r="U182" s="37"/>
      <c r="V182" s="35"/>
      <c r="W182" s="35"/>
      <c r="X182" s="37"/>
      <c r="Y182" s="35"/>
      <c r="Z182" s="35"/>
      <c r="AB182" s="98" t="str">
        <f t="shared" si="4"/>
        <v/>
      </c>
    </row>
    <row r="183" spans="1:28" s="40" customFormat="1" x14ac:dyDescent="0.15">
      <c r="A183" s="25">
        <f t="shared" si="5"/>
        <v>181</v>
      </c>
      <c r="B183" s="34"/>
      <c r="C183" s="44"/>
      <c r="D183" s="42"/>
      <c r="E183" s="44"/>
      <c r="F183" s="44"/>
      <c r="G183" s="36"/>
      <c r="H183" s="36"/>
      <c r="I183" s="37"/>
      <c r="J183" s="37"/>
      <c r="K183" s="35"/>
      <c r="L183" s="35" t="str">
        <f>IFERROR(VLOOKUP(K183,基本設定!$A$3:$B$7,2,FALSE),"")</f>
        <v/>
      </c>
      <c r="M183" s="37"/>
      <c r="N183" s="37"/>
      <c r="O183" s="35"/>
      <c r="P183" s="35"/>
      <c r="Q183" s="35"/>
      <c r="R183" s="37"/>
      <c r="S183" s="35"/>
      <c r="T183" s="35"/>
      <c r="U183" s="37"/>
      <c r="V183" s="35"/>
      <c r="W183" s="35"/>
      <c r="X183" s="37"/>
      <c r="Y183" s="35"/>
      <c r="Z183" s="35"/>
      <c r="AB183" s="98" t="str">
        <f t="shared" si="4"/>
        <v/>
      </c>
    </row>
    <row r="184" spans="1:28" s="40" customFormat="1" x14ac:dyDescent="0.15">
      <c r="A184" s="25">
        <f t="shared" si="5"/>
        <v>182</v>
      </c>
      <c r="B184" s="34"/>
      <c r="C184" s="44"/>
      <c r="D184" s="42"/>
      <c r="E184" s="44"/>
      <c r="F184" s="44"/>
      <c r="G184" s="36"/>
      <c r="H184" s="36"/>
      <c r="I184" s="37"/>
      <c r="J184" s="37"/>
      <c r="K184" s="35"/>
      <c r="L184" s="35" t="str">
        <f>IFERROR(VLOOKUP(K184,基本設定!$A$3:$B$7,2,FALSE),"")</f>
        <v/>
      </c>
      <c r="M184" s="37"/>
      <c r="N184" s="37"/>
      <c r="O184" s="35"/>
      <c r="P184" s="35"/>
      <c r="Q184" s="35"/>
      <c r="R184" s="37"/>
      <c r="S184" s="35"/>
      <c r="T184" s="35"/>
      <c r="U184" s="37"/>
      <c r="V184" s="35"/>
      <c r="W184" s="35"/>
      <c r="X184" s="37"/>
      <c r="Y184" s="35"/>
      <c r="Z184" s="35"/>
      <c r="AB184" s="98" t="str">
        <f t="shared" si="4"/>
        <v/>
      </c>
    </row>
    <row r="185" spans="1:28" s="40" customFormat="1" x14ac:dyDescent="0.15">
      <c r="A185" s="25">
        <f t="shared" si="5"/>
        <v>183</v>
      </c>
      <c r="B185" s="34"/>
      <c r="C185" s="44"/>
      <c r="D185" s="42"/>
      <c r="E185" s="44"/>
      <c r="F185" s="44"/>
      <c r="G185" s="36"/>
      <c r="H185" s="36"/>
      <c r="I185" s="37"/>
      <c r="J185" s="37"/>
      <c r="K185" s="35"/>
      <c r="L185" s="35" t="str">
        <f>IFERROR(VLOOKUP(K185,基本設定!$A$3:$B$7,2,FALSE),"")</f>
        <v/>
      </c>
      <c r="M185" s="37"/>
      <c r="N185" s="37"/>
      <c r="O185" s="35"/>
      <c r="P185" s="35"/>
      <c r="Q185" s="35"/>
      <c r="R185" s="37"/>
      <c r="S185" s="35"/>
      <c r="T185" s="35"/>
      <c r="U185" s="37"/>
      <c r="V185" s="35"/>
      <c r="W185" s="35"/>
      <c r="X185" s="37"/>
      <c r="Y185" s="35"/>
      <c r="Z185" s="35"/>
      <c r="AB185" s="98" t="str">
        <f t="shared" si="4"/>
        <v/>
      </c>
    </row>
    <row r="186" spans="1:28" s="40" customFormat="1" x14ac:dyDescent="0.15">
      <c r="A186" s="25">
        <f t="shared" si="5"/>
        <v>184</v>
      </c>
      <c r="B186" s="34"/>
      <c r="C186" s="44"/>
      <c r="D186" s="42"/>
      <c r="E186" s="44"/>
      <c r="F186" s="44"/>
      <c r="G186" s="36"/>
      <c r="H186" s="36"/>
      <c r="I186" s="37"/>
      <c r="J186" s="37"/>
      <c r="K186" s="35"/>
      <c r="L186" s="35" t="str">
        <f>IFERROR(VLOOKUP(K186,基本設定!$A$3:$B$7,2,FALSE),"")</f>
        <v/>
      </c>
      <c r="M186" s="37"/>
      <c r="N186" s="37"/>
      <c r="O186" s="35"/>
      <c r="P186" s="35"/>
      <c r="Q186" s="35"/>
      <c r="R186" s="37"/>
      <c r="S186" s="35"/>
      <c r="T186" s="35"/>
      <c r="U186" s="37"/>
      <c r="V186" s="35"/>
      <c r="W186" s="35"/>
      <c r="X186" s="37"/>
      <c r="Y186" s="35"/>
      <c r="Z186" s="35"/>
      <c r="AB186" s="98" t="str">
        <f t="shared" si="4"/>
        <v/>
      </c>
    </row>
    <row r="187" spans="1:28" s="40" customFormat="1" x14ac:dyDescent="0.15">
      <c r="A187" s="25">
        <f t="shared" si="5"/>
        <v>185</v>
      </c>
      <c r="B187" s="34"/>
      <c r="C187" s="44"/>
      <c r="D187" s="42"/>
      <c r="E187" s="44"/>
      <c r="F187" s="44"/>
      <c r="G187" s="36"/>
      <c r="H187" s="36"/>
      <c r="I187" s="37"/>
      <c r="J187" s="37"/>
      <c r="K187" s="35"/>
      <c r="L187" s="35" t="str">
        <f>IFERROR(VLOOKUP(K187,基本設定!$A$3:$B$7,2,FALSE),"")</f>
        <v/>
      </c>
      <c r="M187" s="37"/>
      <c r="N187" s="37"/>
      <c r="O187" s="35"/>
      <c r="P187" s="35"/>
      <c r="Q187" s="35"/>
      <c r="R187" s="37"/>
      <c r="S187" s="35"/>
      <c r="T187" s="35"/>
      <c r="U187" s="37"/>
      <c r="V187" s="35"/>
      <c r="W187" s="35"/>
      <c r="X187" s="37"/>
      <c r="Y187" s="35"/>
      <c r="Z187" s="35"/>
      <c r="AB187" s="98" t="str">
        <f t="shared" si="4"/>
        <v/>
      </c>
    </row>
    <row r="188" spans="1:28" s="40" customFormat="1" x14ac:dyDescent="0.15">
      <c r="A188" s="25">
        <f t="shared" si="5"/>
        <v>186</v>
      </c>
      <c r="B188" s="34"/>
      <c r="C188" s="44"/>
      <c r="D188" s="42"/>
      <c r="E188" s="44"/>
      <c r="F188" s="44"/>
      <c r="G188" s="36"/>
      <c r="H188" s="36"/>
      <c r="I188" s="37"/>
      <c r="J188" s="37"/>
      <c r="K188" s="35"/>
      <c r="L188" s="35" t="str">
        <f>IFERROR(VLOOKUP(K188,基本設定!$A$3:$B$7,2,FALSE),"")</f>
        <v/>
      </c>
      <c r="M188" s="37"/>
      <c r="N188" s="37"/>
      <c r="O188" s="35"/>
      <c r="P188" s="35"/>
      <c r="Q188" s="35"/>
      <c r="R188" s="37"/>
      <c r="S188" s="35"/>
      <c r="T188" s="35"/>
      <c r="U188" s="37"/>
      <c r="V188" s="35"/>
      <c r="W188" s="35"/>
      <c r="X188" s="37"/>
      <c r="Y188" s="35"/>
      <c r="Z188" s="35"/>
      <c r="AB188" s="98" t="str">
        <f t="shared" si="4"/>
        <v/>
      </c>
    </row>
    <row r="189" spans="1:28" s="40" customFormat="1" x14ac:dyDescent="0.15">
      <c r="A189" s="25">
        <f t="shared" si="5"/>
        <v>187</v>
      </c>
      <c r="B189" s="34"/>
      <c r="C189" s="44"/>
      <c r="D189" s="42"/>
      <c r="E189" s="44"/>
      <c r="F189" s="44"/>
      <c r="G189" s="36"/>
      <c r="H189" s="36"/>
      <c r="I189" s="37"/>
      <c r="J189" s="37"/>
      <c r="K189" s="35"/>
      <c r="L189" s="35" t="str">
        <f>IFERROR(VLOOKUP(K189,基本設定!$A$3:$B$7,2,FALSE),"")</f>
        <v/>
      </c>
      <c r="M189" s="37"/>
      <c r="N189" s="37"/>
      <c r="O189" s="35"/>
      <c r="P189" s="35"/>
      <c r="Q189" s="35"/>
      <c r="R189" s="37"/>
      <c r="S189" s="35"/>
      <c r="T189" s="35"/>
      <c r="U189" s="37"/>
      <c r="V189" s="35"/>
      <c r="W189" s="35"/>
      <c r="X189" s="37"/>
      <c r="Y189" s="35"/>
      <c r="Z189" s="35"/>
      <c r="AB189" s="98" t="str">
        <f t="shared" si="4"/>
        <v/>
      </c>
    </row>
    <row r="190" spans="1:28" s="40" customFormat="1" x14ac:dyDescent="0.15">
      <c r="A190" s="25">
        <f t="shared" si="5"/>
        <v>188</v>
      </c>
      <c r="B190" s="34"/>
      <c r="C190" s="44"/>
      <c r="D190" s="42"/>
      <c r="E190" s="44"/>
      <c r="F190" s="44"/>
      <c r="G190" s="36"/>
      <c r="H190" s="36"/>
      <c r="I190" s="37"/>
      <c r="J190" s="37"/>
      <c r="K190" s="35"/>
      <c r="L190" s="35" t="str">
        <f>IFERROR(VLOOKUP(K190,基本設定!$A$3:$B$7,2,FALSE),"")</f>
        <v/>
      </c>
      <c r="M190" s="37"/>
      <c r="N190" s="37"/>
      <c r="O190" s="35"/>
      <c r="P190" s="35"/>
      <c r="Q190" s="35"/>
      <c r="R190" s="37"/>
      <c r="S190" s="35"/>
      <c r="T190" s="35"/>
      <c r="U190" s="37"/>
      <c r="V190" s="35"/>
      <c r="W190" s="35"/>
      <c r="X190" s="37"/>
      <c r="Y190" s="35"/>
      <c r="Z190" s="35"/>
      <c r="AB190" s="98" t="str">
        <f t="shared" si="4"/>
        <v/>
      </c>
    </row>
    <row r="191" spans="1:28" s="40" customFormat="1" x14ac:dyDescent="0.15">
      <c r="A191" s="25">
        <f t="shared" si="5"/>
        <v>189</v>
      </c>
      <c r="B191" s="34"/>
      <c r="C191" s="44"/>
      <c r="D191" s="42"/>
      <c r="E191" s="44"/>
      <c r="F191" s="44"/>
      <c r="G191" s="36"/>
      <c r="H191" s="36"/>
      <c r="I191" s="37"/>
      <c r="J191" s="37"/>
      <c r="K191" s="35"/>
      <c r="L191" s="35" t="str">
        <f>IFERROR(VLOOKUP(K191,基本設定!$A$3:$B$7,2,FALSE),"")</f>
        <v/>
      </c>
      <c r="M191" s="37"/>
      <c r="N191" s="37"/>
      <c r="O191" s="35"/>
      <c r="P191" s="35"/>
      <c r="Q191" s="35"/>
      <c r="R191" s="37"/>
      <c r="S191" s="35"/>
      <c r="T191" s="35"/>
      <c r="U191" s="37"/>
      <c r="V191" s="35"/>
      <c r="W191" s="35"/>
      <c r="X191" s="37"/>
      <c r="Y191" s="35"/>
      <c r="Z191" s="35"/>
      <c r="AB191" s="98" t="str">
        <f t="shared" si="4"/>
        <v/>
      </c>
    </row>
    <row r="192" spans="1:28" s="40" customFormat="1" x14ac:dyDescent="0.15">
      <c r="A192" s="25">
        <f t="shared" si="5"/>
        <v>190</v>
      </c>
      <c r="B192" s="34"/>
      <c r="C192" s="44"/>
      <c r="D192" s="42"/>
      <c r="E192" s="44"/>
      <c r="F192" s="44"/>
      <c r="G192" s="36"/>
      <c r="H192" s="36"/>
      <c r="I192" s="37"/>
      <c r="J192" s="37"/>
      <c r="K192" s="35"/>
      <c r="L192" s="35" t="str">
        <f>IFERROR(VLOOKUP(K192,基本設定!$A$3:$B$7,2,FALSE),"")</f>
        <v/>
      </c>
      <c r="M192" s="37"/>
      <c r="N192" s="37"/>
      <c r="O192" s="35"/>
      <c r="P192" s="35"/>
      <c r="Q192" s="35"/>
      <c r="R192" s="37"/>
      <c r="S192" s="35"/>
      <c r="T192" s="35"/>
      <c r="U192" s="37"/>
      <c r="V192" s="35"/>
      <c r="W192" s="35"/>
      <c r="X192" s="37"/>
      <c r="Y192" s="35"/>
      <c r="Z192" s="35"/>
      <c r="AB192" s="98" t="str">
        <f t="shared" si="4"/>
        <v/>
      </c>
    </row>
    <row r="193" spans="1:28" s="40" customFormat="1" x14ac:dyDescent="0.15">
      <c r="A193" s="25">
        <f t="shared" si="5"/>
        <v>191</v>
      </c>
      <c r="B193" s="34"/>
      <c r="C193" s="44"/>
      <c r="D193" s="42"/>
      <c r="E193" s="44"/>
      <c r="F193" s="44"/>
      <c r="G193" s="36"/>
      <c r="H193" s="36"/>
      <c r="I193" s="37"/>
      <c r="J193" s="37"/>
      <c r="K193" s="35"/>
      <c r="L193" s="35" t="str">
        <f>IFERROR(VLOOKUP(K193,基本設定!$A$3:$B$7,2,FALSE),"")</f>
        <v/>
      </c>
      <c r="M193" s="37"/>
      <c r="N193" s="37"/>
      <c r="O193" s="35"/>
      <c r="P193" s="35"/>
      <c r="Q193" s="35"/>
      <c r="R193" s="37"/>
      <c r="S193" s="35"/>
      <c r="T193" s="35"/>
      <c r="U193" s="37"/>
      <c r="V193" s="35"/>
      <c r="W193" s="35"/>
      <c r="X193" s="37"/>
      <c r="Y193" s="35"/>
      <c r="Z193" s="35"/>
      <c r="AB193" s="98" t="str">
        <f t="shared" si="4"/>
        <v/>
      </c>
    </row>
    <row r="194" spans="1:28" s="40" customFormat="1" x14ac:dyDescent="0.15">
      <c r="A194" s="25">
        <f t="shared" si="5"/>
        <v>192</v>
      </c>
      <c r="B194" s="34"/>
      <c r="C194" s="44"/>
      <c r="D194" s="42"/>
      <c r="E194" s="44"/>
      <c r="F194" s="44"/>
      <c r="G194" s="36"/>
      <c r="H194" s="36"/>
      <c r="I194" s="37"/>
      <c r="J194" s="37"/>
      <c r="K194" s="35"/>
      <c r="L194" s="35" t="str">
        <f>IFERROR(VLOOKUP(K194,基本設定!$A$3:$B$7,2,FALSE),"")</f>
        <v/>
      </c>
      <c r="M194" s="37"/>
      <c r="N194" s="37"/>
      <c r="O194" s="35"/>
      <c r="P194" s="35"/>
      <c r="Q194" s="35"/>
      <c r="R194" s="37"/>
      <c r="S194" s="35"/>
      <c r="T194" s="35"/>
      <c r="U194" s="37"/>
      <c r="V194" s="35"/>
      <c r="W194" s="35"/>
      <c r="X194" s="37"/>
      <c r="Y194" s="35"/>
      <c r="Z194" s="35"/>
      <c r="AB194" s="98" t="str">
        <f t="shared" si="4"/>
        <v/>
      </c>
    </row>
    <row r="195" spans="1:28" s="40" customFormat="1" x14ac:dyDescent="0.15">
      <c r="A195" s="25">
        <f t="shared" si="5"/>
        <v>193</v>
      </c>
      <c r="B195" s="34"/>
      <c r="C195" s="44"/>
      <c r="D195" s="42"/>
      <c r="E195" s="44"/>
      <c r="F195" s="44"/>
      <c r="G195" s="36"/>
      <c r="H195" s="36"/>
      <c r="I195" s="37"/>
      <c r="J195" s="37"/>
      <c r="K195" s="35"/>
      <c r="L195" s="35" t="str">
        <f>IFERROR(VLOOKUP(K195,基本設定!$A$3:$B$7,2,FALSE),"")</f>
        <v/>
      </c>
      <c r="M195" s="37"/>
      <c r="N195" s="37"/>
      <c r="O195" s="35"/>
      <c r="P195" s="35"/>
      <c r="Q195" s="35"/>
      <c r="R195" s="37"/>
      <c r="S195" s="35"/>
      <c r="T195" s="35"/>
      <c r="U195" s="37"/>
      <c r="V195" s="35"/>
      <c r="W195" s="35"/>
      <c r="X195" s="37"/>
      <c r="Y195" s="35"/>
      <c r="Z195" s="35"/>
      <c r="AB195" s="98" t="str">
        <f t="shared" ref="AB195:AB258" si="6">IF(COUNTIF($B$3:$B$502,B195)&gt;1,"重複","")</f>
        <v/>
      </c>
    </row>
    <row r="196" spans="1:28" s="40" customFormat="1" x14ac:dyDescent="0.15">
      <c r="A196" s="25">
        <f t="shared" ref="A196:A259" si="7">HYPERLINK("#"&amp;TEXT(B196,"0000000000")&amp;"!N4",ROW(A196)-2)</f>
        <v>194</v>
      </c>
      <c r="B196" s="34"/>
      <c r="C196" s="44"/>
      <c r="D196" s="42"/>
      <c r="E196" s="44"/>
      <c r="F196" s="44"/>
      <c r="G196" s="36"/>
      <c r="H196" s="36"/>
      <c r="I196" s="37"/>
      <c r="J196" s="37"/>
      <c r="K196" s="35"/>
      <c r="L196" s="35" t="str">
        <f>IFERROR(VLOOKUP(K196,基本設定!$A$3:$B$7,2,FALSE),"")</f>
        <v/>
      </c>
      <c r="M196" s="37"/>
      <c r="N196" s="37"/>
      <c r="O196" s="35"/>
      <c r="P196" s="35"/>
      <c r="Q196" s="35"/>
      <c r="R196" s="37"/>
      <c r="S196" s="35"/>
      <c r="T196" s="35"/>
      <c r="U196" s="37"/>
      <c r="V196" s="35"/>
      <c r="W196" s="35"/>
      <c r="X196" s="37"/>
      <c r="Y196" s="35"/>
      <c r="Z196" s="35"/>
      <c r="AB196" s="98" t="str">
        <f t="shared" si="6"/>
        <v/>
      </c>
    </row>
    <row r="197" spans="1:28" s="40" customFormat="1" x14ac:dyDescent="0.15">
      <c r="A197" s="25">
        <f t="shared" si="7"/>
        <v>195</v>
      </c>
      <c r="B197" s="34"/>
      <c r="C197" s="44"/>
      <c r="D197" s="42"/>
      <c r="E197" s="44"/>
      <c r="F197" s="44"/>
      <c r="G197" s="36"/>
      <c r="H197" s="36"/>
      <c r="I197" s="37"/>
      <c r="J197" s="37"/>
      <c r="K197" s="35"/>
      <c r="L197" s="35" t="str">
        <f>IFERROR(VLOOKUP(K197,基本設定!$A$3:$B$7,2,FALSE),"")</f>
        <v/>
      </c>
      <c r="M197" s="37"/>
      <c r="N197" s="37"/>
      <c r="O197" s="35"/>
      <c r="P197" s="35"/>
      <c r="Q197" s="35"/>
      <c r="R197" s="37"/>
      <c r="S197" s="35"/>
      <c r="T197" s="35"/>
      <c r="U197" s="37"/>
      <c r="V197" s="35"/>
      <c r="W197" s="35"/>
      <c r="X197" s="37"/>
      <c r="Y197" s="35"/>
      <c r="Z197" s="35"/>
      <c r="AB197" s="98" t="str">
        <f t="shared" si="6"/>
        <v/>
      </c>
    </row>
    <row r="198" spans="1:28" s="40" customFormat="1" x14ac:dyDescent="0.15">
      <c r="A198" s="25">
        <f t="shared" si="7"/>
        <v>196</v>
      </c>
      <c r="B198" s="34"/>
      <c r="C198" s="44"/>
      <c r="D198" s="42"/>
      <c r="E198" s="44"/>
      <c r="F198" s="44"/>
      <c r="G198" s="36"/>
      <c r="H198" s="36"/>
      <c r="I198" s="37"/>
      <c r="J198" s="37"/>
      <c r="K198" s="35"/>
      <c r="L198" s="35" t="str">
        <f>IFERROR(VLOOKUP(K198,基本設定!$A$3:$B$7,2,FALSE),"")</f>
        <v/>
      </c>
      <c r="M198" s="37"/>
      <c r="N198" s="37"/>
      <c r="O198" s="35"/>
      <c r="P198" s="35"/>
      <c r="Q198" s="35"/>
      <c r="R198" s="37"/>
      <c r="S198" s="35"/>
      <c r="T198" s="35"/>
      <c r="U198" s="37"/>
      <c r="V198" s="35"/>
      <c r="W198" s="35"/>
      <c r="X198" s="37"/>
      <c r="Y198" s="35"/>
      <c r="Z198" s="35"/>
      <c r="AB198" s="98" t="str">
        <f t="shared" si="6"/>
        <v/>
      </c>
    </row>
    <row r="199" spans="1:28" s="40" customFormat="1" x14ac:dyDescent="0.15">
      <c r="A199" s="25">
        <f t="shared" si="7"/>
        <v>197</v>
      </c>
      <c r="B199" s="34"/>
      <c r="C199" s="44"/>
      <c r="D199" s="42"/>
      <c r="E199" s="44"/>
      <c r="F199" s="44"/>
      <c r="G199" s="36"/>
      <c r="H199" s="36"/>
      <c r="I199" s="37"/>
      <c r="J199" s="37"/>
      <c r="K199" s="35"/>
      <c r="L199" s="35" t="str">
        <f>IFERROR(VLOOKUP(K199,基本設定!$A$3:$B$7,2,FALSE),"")</f>
        <v/>
      </c>
      <c r="M199" s="37"/>
      <c r="N199" s="37"/>
      <c r="O199" s="35"/>
      <c r="P199" s="35"/>
      <c r="Q199" s="35"/>
      <c r="R199" s="37"/>
      <c r="S199" s="35"/>
      <c r="T199" s="35"/>
      <c r="U199" s="37"/>
      <c r="V199" s="35"/>
      <c r="W199" s="35"/>
      <c r="X199" s="37"/>
      <c r="Y199" s="35"/>
      <c r="Z199" s="35"/>
      <c r="AB199" s="98" t="str">
        <f t="shared" si="6"/>
        <v/>
      </c>
    </row>
    <row r="200" spans="1:28" s="40" customFormat="1" x14ac:dyDescent="0.15">
      <c r="A200" s="25">
        <f t="shared" si="7"/>
        <v>198</v>
      </c>
      <c r="B200" s="34"/>
      <c r="C200" s="44"/>
      <c r="D200" s="42"/>
      <c r="E200" s="44"/>
      <c r="F200" s="44"/>
      <c r="G200" s="36"/>
      <c r="H200" s="36"/>
      <c r="I200" s="37"/>
      <c r="J200" s="37"/>
      <c r="K200" s="35"/>
      <c r="L200" s="35" t="str">
        <f>IFERROR(VLOOKUP(K200,基本設定!$A$3:$B$7,2,FALSE),"")</f>
        <v/>
      </c>
      <c r="M200" s="37"/>
      <c r="N200" s="37"/>
      <c r="O200" s="35"/>
      <c r="P200" s="35"/>
      <c r="Q200" s="35"/>
      <c r="R200" s="37"/>
      <c r="S200" s="35"/>
      <c r="T200" s="35"/>
      <c r="U200" s="37"/>
      <c r="V200" s="35"/>
      <c r="W200" s="35"/>
      <c r="X200" s="37"/>
      <c r="Y200" s="35"/>
      <c r="Z200" s="35"/>
      <c r="AB200" s="98" t="str">
        <f t="shared" si="6"/>
        <v/>
      </c>
    </row>
    <row r="201" spans="1:28" s="40" customFormat="1" x14ac:dyDescent="0.15">
      <c r="A201" s="25">
        <f t="shared" si="7"/>
        <v>199</v>
      </c>
      <c r="B201" s="34"/>
      <c r="C201" s="44"/>
      <c r="D201" s="42"/>
      <c r="E201" s="44"/>
      <c r="F201" s="44"/>
      <c r="G201" s="36"/>
      <c r="H201" s="36"/>
      <c r="I201" s="37"/>
      <c r="J201" s="37"/>
      <c r="K201" s="35"/>
      <c r="L201" s="35" t="str">
        <f>IFERROR(VLOOKUP(K201,基本設定!$A$3:$B$7,2,FALSE),"")</f>
        <v/>
      </c>
      <c r="M201" s="37"/>
      <c r="N201" s="37"/>
      <c r="O201" s="35"/>
      <c r="P201" s="35"/>
      <c r="Q201" s="35"/>
      <c r="R201" s="37"/>
      <c r="S201" s="35"/>
      <c r="T201" s="35"/>
      <c r="U201" s="37"/>
      <c r="V201" s="35"/>
      <c r="W201" s="35"/>
      <c r="X201" s="37"/>
      <c r="Y201" s="35"/>
      <c r="Z201" s="35"/>
      <c r="AB201" s="98" t="str">
        <f t="shared" si="6"/>
        <v/>
      </c>
    </row>
    <row r="202" spans="1:28" s="40" customFormat="1" x14ac:dyDescent="0.15">
      <c r="A202" s="25">
        <f t="shared" si="7"/>
        <v>200</v>
      </c>
      <c r="B202" s="34"/>
      <c r="C202" s="44"/>
      <c r="D202" s="42"/>
      <c r="E202" s="44"/>
      <c r="F202" s="44"/>
      <c r="G202" s="36"/>
      <c r="H202" s="36"/>
      <c r="I202" s="37"/>
      <c r="J202" s="37"/>
      <c r="K202" s="35"/>
      <c r="L202" s="35" t="str">
        <f>IFERROR(VLOOKUP(K202,基本設定!$A$3:$B$7,2,FALSE),"")</f>
        <v/>
      </c>
      <c r="M202" s="37"/>
      <c r="N202" s="37"/>
      <c r="O202" s="35"/>
      <c r="P202" s="35"/>
      <c r="Q202" s="35"/>
      <c r="R202" s="37"/>
      <c r="S202" s="35"/>
      <c r="T202" s="35"/>
      <c r="U202" s="37"/>
      <c r="V202" s="35"/>
      <c r="W202" s="35"/>
      <c r="X202" s="37"/>
      <c r="Y202" s="35"/>
      <c r="Z202" s="35"/>
      <c r="AB202" s="98" t="str">
        <f t="shared" si="6"/>
        <v/>
      </c>
    </row>
    <row r="203" spans="1:28" s="40" customFormat="1" x14ac:dyDescent="0.15">
      <c r="A203" s="25">
        <f t="shared" si="7"/>
        <v>201</v>
      </c>
      <c r="B203" s="34"/>
      <c r="C203" s="44"/>
      <c r="D203" s="42"/>
      <c r="E203" s="44"/>
      <c r="F203" s="44"/>
      <c r="G203" s="36"/>
      <c r="H203" s="36"/>
      <c r="I203" s="37"/>
      <c r="J203" s="37"/>
      <c r="K203" s="35"/>
      <c r="L203" s="35" t="str">
        <f>IFERROR(VLOOKUP(K203,基本設定!$A$3:$B$7,2,FALSE),"")</f>
        <v/>
      </c>
      <c r="M203" s="37"/>
      <c r="N203" s="37"/>
      <c r="O203" s="35"/>
      <c r="P203" s="35"/>
      <c r="Q203" s="35"/>
      <c r="R203" s="37"/>
      <c r="S203" s="35"/>
      <c r="T203" s="35"/>
      <c r="U203" s="37"/>
      <c r="V203" s="35"/>
      <c r="W203" s="35"/>
      <c r="X203" s="37"/>
      <c r="Y203" s="35"/>
      <c r="Z203" s="35"/>
      <c r="AB203" s="98" t="str">
        <f t="shared" si="6"/>
        <v/>
      </c>
    </row>
    <row r="204" spans="1:28" s="40" customFormat="1" x14ac:dyDescent="0.15">
      <c r="A204" s="25">
        <f t="shared" si="7"/>
        <v>202</v>
      </c>
      <c r="B204" s="34"/>
      <c r="C204" s="44"/>
      <c r="D204" s="42"/>
      <c r="E204" s="44"/>
      <c r="F204" s="44"/>
      <c r="G204" s="36"/>
      <c r="H204" s="36"/>
      <c r="I204" s="37"/>
      <c r="J204" s="37"/>
      <c r="K204" s="35"/>
      <c r="L204" s="35" t="str">
        <f>IFERROR(VLOOKUP(K204,基本設定!$A$3:$B$7,2,FALSE),"")</f>
        <v/>
      </c>
      <c r="M204" s="37"/>
      <c r="N204" s="37"/>
      <c r="O204" s="35"/>
      <c r="P204" s="35"/>
      <c r="Q204" s="35"/>
      <c r="R204" s="37"/>
      <c r="S204" s="35"/>
      <c r="T204" s="35"/>
      <c r="U204" s="37"/>
      <c r="V204" s="35"/>
      <c r="W204" s="35"/>
      <c r="X204" s="37"/>
      <c r="Y204" s="35"/>
      <c r="Z204" s="35"/>
      <c r="AB204" s="98" t="str">
        <f t="shared" si="6"/>
        <v/>
      </c>
    </row>
    <row r="205" spans="1:28" s="40" customFormat="1" x14ac:dyDescent="0.15">
      <c r="A205" s="25">
        <f t="shared" si="7"/>
        <v>203</v>
      </c>
      <c r="B205" s="34"/>
      <c r="C205" s="44"/>
      <c r="D205" s="42"/>
      <c r="E205" s="44"/>
      <c r="F205" s="44"/>
      <c r="G205" s="36"/>
      <c r="H205" s="36"/>
      <c r="I205" s="37"/>
      <c r="J205" s="37"/>
      <c r="K205" s="35"/>
      <c r="L205" s="35" t="str">
        <f>IFERROR(VLOOKUP(K205,基本設定!$A$3:$B$7,2,FALSE),"")</f>
        <v/>
      </c>
      <c r="M205" s="37"/>
      <c r="N205" s="37"/>
      <c r="O205" s="35"/>
      <c r="P205" s="35"/>
      <c r="Q205" s="35"/>
      <c r="R205" s="37"/>
      <c r="S205" s="35"/>
      <c r="T205" s="35"/>
      <c r="U205" s="37"/>
      <c r="V205" s="35"/>
      <c r="W205" s="35"/>
      <c r="X205" s="37"/>
      <c r="Y205" s="35"/>
      <c r="Z205" s="35"/>
      <c r="AB205" s="98" t="str">
        <f t="shared" si="6"/>
        <v/>
      </c>
    </row>
    <row r="206" spans="1:28" s="40" customFormat="1" x14ac:dyDescent="0.15">
      <c r="A206" s="25">
        <f t="shared" si="7"/>
        <v>204</v>
      </c>
      <c r="B206" s="34"/>
      <c r="C206" s="44"/>
      <c r="D206" s="42"/>
      <c r="E206" s="44"/>
      <c r="F206" s="44"/>
      <c r="G206" s="36"/>
      <c r="H206" s="36"/>
      <c r="I206" s="37"/>
      <c r="J206" s="37"/>
      <c r="K206" s="35"/>
      <c r="L206" s="35" t="str">
        <f>IFERROR(VLOOKUP(K206,基本設定!$A$3:$B$7,2,FALSE),"")</f>
        <v/>
      </c>
      <c r="M206" s="37"/>
      <c r="N206" s="37"/>
      <c r="O206" s="35"/>
      <c r="P206" s="35"/>
      <c r="Q206" s="35"/>
      <c r="R206" s="37"/>
      <c r="S206" s="35"/>
      <c r="T206" s="35"/>
      <c r="U206" s="37"/>
      <c r="V206" s="35"/>
      <c r="W206" s="35"/>
      <c r="X206" s="37"/>
      <c r="Y206" s="35"/>
      <c r="Z206" s="35"/>
      <c r="AB206" s="98" t="str">
        <f t="shared" si="6"/>
        <v/>
      </c>
    </row>
    <row r="207" spans="1:28" s="40" customFormat="1" x14ac:dyDescent="0.15">
      <c r="A207" s="25">
        <f t="shared" si="7"/>
        <v>205</v>
      </c>
      <c r="B207" s="34"/>
      <c r="C207" s="44"/>
      <c r="D207" s="42"/>
      <c r="E207" s="44"/>
      <c r="F207" s="44"/>
      <c r="G207" s="36"/>
      <c r="H207" s="36"/>
      <c r="I207" s="37"/>
      <c r="J207" s="37"/>
      <c r="K207" s="35"/>
      <c r="L207" s="35" t="str">
        <f>IFERROR(VLOOKUP(K207,基本設定!$A$3:$B$7,2,FALSE),"")</f>
        <v/>
      </c>
      <c r="M207" s="37"/>
      <c r="N207" s="37"/>
      <c r="O207" s="35"/>
      <c r="P207" s="35"/>
      <c r="Q207" s="35"/>
      <c r="R207" s="37"/>
      <c r="S207" s="35"/>
      <c r="T207" s="35"/>
      <c r="U207" s="37"/>
      <c r="V207" s="35"/>
      <c r="W207" s="35"/>
      <c r="X207" s="37"/>
      <c r="Y207" s="35"/>
      <c r="Z207" s="35"/>
      <c r="AB207" s="98" t="str">
        <f t="shared" si="6"/>
        <v/>
      </c>
    </row>
    <row r="208" spans="1:28" s="40" customFormat="1" x14ac:dyDescent="0.15">
      <c r="A208" s="25">
        <f t="shared" si="7"/>
        <v>206</v>
      </c>
      <c r="B208" s="34"/>
      <c r="C208" s="44"/>
      <c r="D208" s="42"/>
      <c r="E208" s="44"/>
      <c r="F208" s="44"/>
      <c r="G208" s="36"/>
      <c r="H208" s="36"/>
      <c r="I208" s="37"/>
      <c r="J208" s="37"/>
      <c r="K208" s="35"/>
      <c r="L208" s="35" t="str">
        <f>IFERROR(VLOOKUP(K208,基本設定!$A$3:$B$7,2,FALSE),"")</f>
        <v/>
      </c>
      <c r="M208" s="37"/>
      <c r="N208" s="37"/>
      <c r="O208" s="35"/>
      <c r="P208" s="35"/>
      <c r="Q208" s="35"/>
      <c r="R208" s="37"/>
      <c r="S208" s="35"/>
      <c r="T208" s="35"/>
      <c r="U208" s="37"/>
      <c r="V208" s="35"/>
      <c r="W208" s="35"/>
      <c r="X208" s="37"/>
      <c r="Y208" s="35"/>
      <c r="Z208" s="35"/>
      <c r="AB208" s="98" t="str">
        <f t="shared" si="6"/>
        <v/>
      </c>
    </row>
    <row r="209" spans="1:28" s="40" customFormat="1" x14ac:dyDescent="0.15">
      <c r="A209" s="25">
        <f t="shared" si="7"/>
        <v>207</v>
      </c>
      <c r="B209" s="34"/>
      <c r="C209" s="44"/>
      <c r="D209" s="42"/>
      <c r="E209" s="44"/>
      <c r="F209" s="44"/>
      <c r="G209" s="36"/>
      <c r="H209" s="36"/>
      <c r="I209" s="37"/>
      <c r="J209" s="37"/>
      <c r="K209" s="35"/>
      <c r="L209" s="35" t="str">
        <f>IFERROR(VLOOKUP(K209,基本設定!$A$3:$B$7,2,FALSE),"")</f>
        <v/>
      </c>
      <c r="M209" s="37"/>
      <c r="N209" s="37"/>
      <c r="O209" s="35"/>
      <c r="P209" s="35"/>
      <c r="Q209" s="35"/>
      <c r="R209" s="37"/>
      <c r="S209" s="35"/>
      <c r="T209" s="35"/>
      <c r="U209" s="37"/>
      <c r="V209" s="35"/>
      <c r="W209" s="35"/>
      <c r="X209" s="37"/>
      <c r="Y209" s="35"/>
      <c r="Z209" s="35"/>
      <c r="AB209" s="98" t="str">
        <f t="shared" si="6"/>
        <v/>
      </c>
    </row>
    <row r="210" spans="1:28" s="40" customFormat="1" x14ac:dyDescent="0.15">
      <c r="A210" s="25">
        <f t="shared" si="7"/>
        <v>208</v>
      </c>
      <c r="B210" s="34"/>
      <c r="C210" s="44"/>
      <c r="D210" s="42"/>
      <c r="E210" s="44"/>
      <c r="F210" s="44"/>
      <c r="G210" s="36"/>
      <c r="H210" s="36"/>
      <c r="I210" s="37"/>
      <c r="J210" s="37"/>
      <c r="K210" s="35"/>
      <c r="L210" s="35" t="str">
        <f>IFERROR(VLOOKUP(K210,基本設定!$A$3:$B$7,2,FALSE),"")</f>
        <v/>
      </c>
      <c r="M210" s="37"/>
      <c r="N210" s="37"/>
      <c r="O210" s="35"/>
      <c r="P210" s="35"/>
      <c r="Q210" s="35"/>
      <c r="R210" s="37"/>
      <c r="S210" s="35"/>
      <c r="T210" s="35"/>
      <c r="U210" s="37"/>
      <c r="V210" s="35"/>
      <c r="W210" s="35"/>
      <c r="X210" s="37"/>
      <c r="Y210" s="35"/>
      <c r="Z210" s="35"/>
      <c r="AB210" s="98" t="str">
        <f t="shared" si="6"/>
        <v/>
      </c>
    </row>
    <row r="211" spans="1:28" s="40" customFormat="1" x14ac:dyDescent="0.15">
      <c r="A211" s="25">
        <f t="shared" si="7"/>
        <v>209</v>
      </c>
      <c r="B211" s="34"/>
      <c r="C211" s="44"/>
      <c r="D211" s="42"/>
      <c r="E211" s="44"/>
      <c r="F211" s="44"/>
      <c r="G211" s="36"/>
      <c r="H211" s="36"/>
      <c r="I211" s="37"/>
      <c r="J211" s="37"/>
      <c r="K211" s="35"/>
      <c r="L211" s="35" t="str">
        <f>IFERROR(VLOOKUP(K211,基本設定!$A$3:$B$7,2,FALSE),"")</f>
        <v/>
      </c>
      <c r="M211" s="37"/>
      <c r="N211" s="37"/>
      <c r="O211" s="35"/>
      <c r="P211" s="35"/>
      <c r="Q211" s="35"/>
      <c r="R211" s="37"/>
      <c r="S211" s="35"/>
      <c r="T211" s="35"/>
      <c r="U211" s="37"/>
      <c r="V211" s="35"/>
      <c r="W211" s="35"/>
      <c r="X211" s="37"/>
      <c r="Y211" s="35"/>
      <c r="Z211" s="35"/>
      <c r="AB211" s="98" t="str">
        <f t="shared" si="6"/>
        <v/>
      </c>
    </row>
    <row r="212" spans="1:28" s="40" customFormat="1" x14ac:dyDescent="0.15">
      <c r="A212" s="25">
        <f t="shared" si="7"/>
        <v>210</v>
      </c>
      <c r="B212" s="34"/>
      <c r="C212" s="44"/>
      <c r="D212" s="42"/>
      <c r="E212" s="44"/>
      <c r="F212" s="44"/>
      <c r="G212" s="36"/>
      <c r="H212" s="36"/>
      <c r="I212" s="37"/>
      <c r="J212" s="37"/>
      <c r="K212" s="35"/>
      <c r="L212" s="35" t="str">
        <f>IFERROR(VLOOKUP(K212,基本設定!$A$3:$B$7,2,FALSE),"")</f>
        <v/>
      </c>
      <c r="M212" s="37"/>
      <c r="N212" s="37"/>
      <c r="O212" s="35"/>
      <c r="P212" s="35"/>
      <c r="Q212" s="35"/>
      <c r="R212" s="37"/>
      <c r="S212" s="35"/>
      <c r="T212" s="35"/>
      <c r="U212" s="37"/>
      <c r="V212" s="35"/>
      <c r="W212" s="35"/>
      <c r="X212" s="37"/>
      <c r="Y212" s="35"/>
      <c r="Z212" s="35"/>
      <c r="AB212" s="98" t="str">
        <f t="shared" si="6"/>
        <v/>
      </c>
    </row>
    <row r="213" spans="1:28" s="40" customFormat="1" x14ac:dyDescent="0.15">
      <c r="A213" s="25">
        <f t="shared" si="7"/>
        <v>211</v>
      </c>
      <c r="B213" s="34"/>
      <c r="C213" s="44"/>
      <c r="D213" s="42"/>
      <c r="E213" s="44"/>
      <c r="F213" s="44"/>
      <c r="G213" s="36"/>
      <c r="H213" s="36"/>
      <c r="I213" s="37"/>
      <c r="J213" s="37"/>
      <c r="K213" s="35"/>
      <c r="L213" s="35" t="str">
        <f>IFERROR(VLOOKUP(K213,基本設定!$A$3:$B$7,2,FALSE),"")</f>
        <v/>
      </c>
      <c r="M213" s="37"/>
      <c r="N213" s="37"/>
      <c r="O213" s="35"/>
      <c r="P213" s="35"/>
      <c r="Q213" s="35"/>
      <c r="R213" s="37"/>
      <c r="S213" s="35"/>
      <c r="T213" s="35"/>
      <c r="U213" s="37"/>
      <c r="V213" s="35"/>
      <c r="W213" s="35"/>
      <c r="X213" s="37"/>
      <c r="Y213" s="35"/>
      <c r="Z213" s="35"/>
      <c r="AB213" s="98" t="str">
        <f t="shared" si="6"/>
        <v/>
      </c>
    </row>
    <row r="214" spans="1:28" s="40" customFormat="1" x14ac:dyDescent="0.15">
      <c r="A214" s="25">
        <f t="shared" si="7"/>
        <v>212</v>
      </c>
      <c r="B214" s="34"/>
      <c r="C214" s="44"/>
      <c r="D214" s="42"/>
      <c r="E214" s="44"/>
      <c r="F214" s="44"/>
      <c r="G214" s="36"/>
      <c r="H214" s="36"/>
      <c r="I214" s="37"/>
      <c r="J214" s="37"/>
      <c r="K214" s="35"/>
      <c r="L214" s="35" t="str">
        <f>IFERROR(VLOOKUP(K214,基本設定!$A$3:$B$7,2,FALSE),"")</f>
        <v/>
      </c>
      <c r="M214" s="37"/>
      <c r="N214" s="37"/>
      <c r="O214" s="35"/>
      <c r="P214" s="35"/>
      <c r="Q214" s="35"/>
      <c r="R214" s="37"/>
      <c r="S214" s="35"/>
      <c r="T214" s="35"/>
      <c r="U214" s="37"/>
      <c r="V214" s="35"/>
      <c r="W214" s="35"/>
      <c r="X214" s="37"/>
      <c r="Y214" s="35"/>
      <c r="Z214" s="35"/>
      <c r="AB214" s="98" t="str">
        <f t="shared" si="6"/>
        <v/>
      </c>
    </row>
    <row r="215" spans="1:28" s="40" customFormat="1" x14ac:dyDescent="0.15">
      <c r="A215" s="25">
        <f t="shared" si="7"/>
        <v>213</v>
      </c>
      <c r="B215" s="34"/>
      <c r="C215" s="44"/>
      <c r="D215" s="42"/>
      <c r="E215" s="44"/>
      <c r="F215" s="44"/>
      <c r="G215" s="36"/>
      <c r="H215" s="36"/>
      <c r="I215" s="37"/>
      <c r="J215" s="37"/>
      <c r="K215" s="35"/>
      <c r="L215" s="35" t="str">
        <f>IFERROR(VLOOKUP(K215,基本設定!$A$3:$B$7,2,FALSE),"")</f>
        <v/>
      </c>
      <c r="M215" s="37"/>
      <c r="N215" s="37"/>
      <c r="O215" s="35"/>
      <c r="P215" s="35"/>
      <c r="Q215" s="35"/>
      <c r="R215" s="37"/>
      <c r="S215" s="35"/>
      <c r="T215" s="35"/>
      <c r="U215" s="37"/>
      <c r="V215" s="35"/>
      <c r="W215" s="35"/>
      <c r="X215" s="37"/>
      <c r="Y215" s="35"/>
      <c r="Z215" s="35"/>
      <c r="AB215" s="98" t="str">
        <f t="shared" si="6"/>
        <v/>
      </c>
    </row>
    <row r="216" spans="1:28" s="40" customFormat="1" x14ac:dyDescent="0.15">
      <c r="A216" s="25">
        <f t="shared" si="7"/>
        <v>214</v>
      </c>
      <c r="B216" s="34"/>
      <c r="C216" s="44"/>
      <c r="D216" s="42"/>
      <c r="E216" s="44"/>
      <c r="F216" s="44"/>
      <c r="G216" s="36"/>
      <c r="H216" s="36"/>
      <c r="I216" s="37"/>
      <c r="J216" s="37"/>
      <c r="K216" s="35"/>
      <c r="L216" s="35" t="str">
        <f>IFERROR(VLOOKUP(K216,基本設定!$A$3:$B$7,2,FALSE),"")</f>
        <v/>
      </c>
      <c r="M216" s="37"/>
      <c r="N216" s="37"/>
      <c r="O216" s="35"/>
      <c r="P216" s="35"/>
      <c r="Q216" s="35"/>
      <c r="R216" s="37"/>
      <c r="S216" s="35"/>
      <c r="T216" s="35"/>
      <c r="U216" s="37"/>
      <c r="V216" s="35"/>
      <c r="W216" s="35"/>
      <c r="X216" s="37"/>
      <c r="Y216" s="35"/>
      <c r="Z216" s="35"/>
      <c r="AB216" s="98" t="str">
        <f t="shared" si="6"/>
        <v/>
      </c>
    </row>
    <row r="217" spans="1:28" s="40" customFormat="1" x14ac:dyDescent="0.15">
      <c r="A217" s="25">
        <f t="shared" si="7"/>
        <v>215</v>
      </c>
      <c r="B217" s="34"/>
      <c r="C217" s="44"/>
      <c r="D217" s="42"/>
      <c r="E217" s="44"/>
      <c r="F217" s="44"/>
      <c r="G217" s="36"/>
      <c r="H217" s="36"/>
      <c r="I217" s="37"/>
      <c r="J217" s="37"/>
      <c r="K217" s="35"/>
      <c r="L217" s="35" t="str">
        <f>IFERROR(VLOOKUP(K217,基本設定!$A$3:$B$7,2,FALSE),"")</f>
        <v/>
      </c>
      <c r="M217" s="37"/>
      <c r="N217" s="37"/>
      <c r="O217" s="35"/>
      <c r="P217" s="35"/>
      <c r="Q217" s="35"/>
      <c r="R217" s="37"/>
      <c r="S217" s="35"/>
      <c r="T217" s="35"/>
      <c r="U217" s="37"/>
      <c r="V217" s="35"/>
      <c r="W217" s="35"/>
      <c r="X217" s="37"/>
      <c r="Y217" s="35"/>
      <c r="Z217" s="35"/>
      <c r="AB217" s="98" t="str">
        <f t="shared" si="6"/>
        <v/>
      </c>
    </row>
    <row r="218" spans="1:28" s="40" customFormat="1" x14ac:dyDescent="0.15">
      <c r="A218" s="25">
        <f t="shared" si="7"/>
        <v>216</v>
      </c>
      <c r="B218" s="34"/>
      <c r="C218" s="44"/>
      <c r="D218" s="42"/>
      <c r="E218" s="44"/>
      <c r="F218" s="44"/>
      <c r="G218" s="36"/>
      <c r="H218" s="36"/>
      <c r="I218" s="37"/>
      <c r="J218" s="37"/>
      <c r="K218" s="35"/>
      <c r="L218" s="35" t="str">
        <f>IFERROR(VLOOKUP(K218,基本設定!$A$3:$B$7,2,FALSE),"")</f>
        <v/>
      </c>
      <c r="M218" s="37"/>
      <c r="N218" s="37"/>
      <c r="O218" s="35"/>
      <c r="P218" s="35"/>
      <c r="Q218" s="35"/>
      <c r="R218" s="37"/>
      <c r="S218" s="35"/>
      <c r="T218" s="35"/>
      <c r="U218" s="37"/>
      <c r="V218" s="35"/>
      <c r="W218" s="35"/>
      <c r="X218" s="37"/>
      <c r="Y218" s="35"/>
      <c r="Z218" s="35"/>
      <c r="AB218" s="98" t="str">
        <f t="shared" si="6"/>
        <v/>
      </c>
    </row>
    <row r="219" spans="1:28" s="40" customFormat="1" x14ac:dyDescent="0.15">
      <c r="A219" s="25">
        <f t="shared" si="7"/>
        <v>217</v>
      </c>
      <c r="B219" s="34"/>
      <c r="C219" s="44"/>
      <c r="D219" s="42"/>
      <c r="E219" s="44"/>
      <c r="F219" s="44"/>
      <c r="G219" s="36"/>
      <c r="H219" s="36"/>
      <c r="I219" s="37"/>
      <c r="J219" s="37"/>
      <c r="K219" s="35"/>
      <c r="L219" s="35" t="str">
        <f>IFERROR(VLOOKUP(K219,基本設定!$A$3:$B$7,2,FALSE),"")</f>
        <v/>
      </c>
      <c r="M219" s="37"/>
      <c r="N219" s="37"/>
      <c r="O219" s="35"/>
      <c r="P219" s="35"/>
      <c r="Q219" s="35"/>
      <c r="R219" s="37"/>
      <c r="S219" s="35"/>
      <c r="T219" s="35"/>
      <c r="U219" s="37"/>
      <c r="V219" s="35"/>
      <c r="W219" s="35"/>
      <c r="X219" s="37"/>
      <c r="Y219" s="35"/>
      <c r="Z219" s="35"/>
      <c r="AB219" s="98" t="str">
        <f t="shared" si="6"/>
        <v/>
      </c>
    </row>
    <row r="220" spans="1:28" s="40" customFormat="1" x14ac:dyDescent="0.15">
      <c r="A220" s="25">
        <f t="shared" si="7"/>
        <v>218</v>
      </c>
      <c r="B220" s="34"/>
      <c r="C220" s="44"/>
      <c r="D220" s="42"/>
      <c r="E220" s="44"/>
      <c r="F220" s="44"/>
      <c r="G220" s="36"/>
      <c r="H220" s="36"/>
      <c r="I220" s="37"/>
      <c r="J220" s="37"/>
      <c r="K220" s="35"/>
      <c r="L220" s="35" t="str">
        <f>IFERROR(VLOOKUP(K220,基本設定!$A$3:$B$7,2,FALSE),"")</f>
        <v/>
      </c>
      <c r="M220" s="37"/>
      <c r="N220" s="37"/>
      <c r="O220" s="35"/>
      <c r="P220" s="35"/>
      <c r="Q220" s="35"/>
      <c r="R220" s="37"/>
      <c r="S220" s="35"/>
      <c r="T220" s="35"/>
      <c r="U220" s="37"/>
      <c r="V220" s="35"/>
      <c r="W220" s="35"/>
      <c r="X220" s="37"/>
      <c r="Y220" s="35"/>
      <c r="Z220" s="35"/>
      <c r="AB220" s="98" t="str">
        <f t="shared" si="6"/>
        <v/>
      </c>
    </row>
    <row r="221" spans="1:28" s="40" customFormat="1" x14ac:dyDescent="0.15">
      <c r="A221" s="25">
        <f t="shared" si="7"/>
        <v>219</v>
      </c>
      <c r="B221" s="34"/>
      <c r="C221" s="44"/>
      <c r="D221" s="42"/>
      <c r="E221" s="44"/>
      <c r="F221" s="44"/>
      <c r="G221" s="36"/>
      <c r="H221" s="36"/>
      <c r="I221" s="37"/>
      <c r="J221" s="37"/>
      <c r="K221" s="35"/>
      <c r="L221" s="35" t="str">
        <f>IFERROR(VLOOKUP(K221,基本設定!$A$3:$B$7,2,FALSE),"")</f>
        <v/>
      </c>
      <c r="M221" s="37"/>
      <c r="N221" s="37"/>
      <c r="O221" s="35"/>
      <c r="P221" s="35"/>
      <c r="Q221" s="35"/>
      <c r="R221" s="37"/>
      <c r="S221" s="35"/>
      <c r="T221" s="35"/>
      <c r="U221" s="37"/>
      <c r="V221" s="35"/>
      <c r="W221" s="35"/>
      <c r="X221" s="37"/>
      <c r="Y221" s="35"/>
      <c r="Z221" s="35"/>
      <c r="AB221" s="98" t="str">
        <f t="shared" si="6"/>
        <v/>
      </c>
    </row>
    <row r="222" spans="1:28" s="40" customFormat="1" x14ac:dyDescent="0.15">
      <c r="A222" s="25">
        <f t="shared" si="7"/>
        <v>220</v>
      </c>
      <c r="B222" s="34"/>
      <c r="C222" s="44"/>
      <c r="D222" s="42"/>
      <c r="E222" s="44"/>
      <c r="F222" s="44"/>
      <c r="G222" s="36"/>
      <c r="H222" s="36"/>
      <c r="I222" s="37"/>
      <c r="J222" s="37"/>
      <c r="K222" s="35"/>
      <c r="L222" s="35" t="str">
        <f>IFERROR(VLOOKUP(K222,基本設定!$A$3:$B$7,2,FALSE),"")</f>
        <v/>
      </c>
      <c r="M222" s="37"/>
      <c r="N222" s="37"/>
      <c r="O222" s="35"/>
      <c r="P222" s="35"/>
      <c r="Q222" s="35"/>
      <c r="R222" s="37"/>
      <c r="S222" s="35"/>
      <c r="T222" s="35"/>
      <c r="U222" s="37"/>
      <c r="V222" s="35"/>
      <c r="W222" s="35"/>
      <c r="X222" s="37"/>
      <c r="Y222" s="35"/>
      <c r="Z222" s="35"/>
      <c r="AB222" s="98" t="str">
        <f t="shared" si="6"/>
        <v/>
      </c>
    </row>
    <row r="223" spans="1:28" s="40" customFormat="1" x14ac:dyDescent="0.15">
      <c r="A223" s="25">
        <f t="shared" si="7"/>
        <v>221</v>
      </c>
      <c r="B223" s="34"/>
      <c r="C223" s="44"/>
      <c r="D223" s="42"/>
      <c r="E223" s="44"/>
      <c r="F223" s="44"/>
      <c r="G223" s="36"/>
      <c r="H223" s="36"/>
      <c r="I223" s="37"/>
      <c r="J223" s="37"/>
      <c r="K223" s="35"/>
      <c r="L223" s="35" t="str">
        <f>IFERROR(VLOOKUP(K223,基本設定!$A$3:$B$7,2,FALSE),"")</f>
        <v/>
      </c>
      <c r="M223" s="37"/>
      <c r="N223" s="37"/>
      <c r="O223" s="35"/>
      <c r="P223" s="35"/>
      <c r="Q223" s="35"/>
      <c r="R223" s="37"/>
      <c r="S223" s="35"/>
      <c r="T223" s="35"/>
      <c r="U223" s="37"/>
      <c r="V223" s="35"/>
      <c r="W223" s="35"/>
      <c r="X223" s="37"/>
      <c r="Y223" s="35"/>
      <c r="Z223" s="35"/>
      <c r="AB223" s="98" t="str">
        <f t="shared" si="6"/>
        <v/>
      </c>
    </row>
    <row r="224" spans="1:28" s="40" customFormat="1" x14ac:dyDescent="0.15">
      <c r="A224" s="25">
        <f t="shared" si="7"/>
        <v>222</v>
      </c>
      <c r="B224" s="34"/>
      <c r="C224" s="44"/>
      <c r="D224" s="42"/>
      <c r="E224" s="44"/>
      <c r="F224" s="44"/>
      <c r="G224" s="36"/>
      <c r="H224" s="36"/>
      <c r="I224" s="37"/>
      <c r="J224" s="37"/>
      <c r="K224" s="35"/>
      <c r="L224" s="35" t="str">
        <f>IFERROR(VLOOKUP(K224,基本設定!$A$3:$B$7,2,FALSE),"")</f>
        <v/>
      </c>
      <c r="M224" s="37"/>
      <c r="N224" s="37"/>
      <c r="O224" s="35"/>
      <c r="P224" s="35"/>
      <c r="Q224" s="35"/>
      <c r="R224" s="37"/>
      <c r="S224" s="35"/>
      <c r="T224" s="35"/>
      <c r="U224" s="37"/>
      <c r="V224" s="35"/>
      <c r="W224" s="35"/>
      <c r="X224" s="37"/>
      <c r="Y224" s="35"/>
      <c r="Z224" s="35"/>
      <c r="AB224" s="98" t="str">
        <f t="shared" si="6"/>
        <v/>
      </c>
    </row>
    <row r="225" spans="1:28" s="40" customFormat="1" x14ac:dyDescent="0.15">
      <c r="A225" s="25">
        <f t="shared" si="7"/>
        <v>223</v>
      </c>
      <c r="B225" s="34"/>
      <c r="C225" s="44"/>
      <c r="D225" s="42"/>
      <c r="E225" s="44"/>
      <c r="F225" s="44"/>
      <c r="G225" s="36"/>
      <c r="H225" s="36"/>
      <c r="I225" s="37"/>
      <c r="J225" s="37"/>
      <c r="K225" s="35"/>
      <c r="L225" s="35" t="str">
        <f>IFERROR(VLOOKUP(K225,基本設定!$A$3:$B$7,2,FALSE),"")</f>
        <v/>
      </c>
      <c r="M225" s="37"/>
      <c r="N225" s="37"/>
      <c r="O225" s="35"/>
      <c r="P225" s="35"/>
      <c r="Q225" s="35"/>
      <c r="R225" s="37"/>
      <c r="S225" s="35"/>
      <c r="T225" s="35"/>
      <c r="U225" s="37"/>
      <c r="V225" s="35"/>
      <c r="W225" s="35"/>
      <c r="X225" s="37"/>
      <c r="Y225" s="35"/>
      <c r="Z225" s="35"/>
      <c r="AB225" s="98" t="str">
        <f t="shared" si="6"/>
        <v/>
      </c>
    </row>
    <row r="226" spans="1:28" s="40" customFormat="1" x14ac:dyDescent="0.15">
      <c r="A226" s="25">
        <f t="shared" si="7"/>
        <v>224</v>
      </c>
      <c r="B226" s="34"/>
      <c r="C226" s="44"/>
      <c r="D226" s="42"/>
      <c r="E226" s="44"/>
      <c r="F226" s="44"/>
      <c r="G226" s="36"/>
      <c r="H226" s="36"/>
      <c r="I226" s="37"/>
      <c r="J226" s="37"/>
      <c r="K226" s="35"/>
      <c r="L226" s="35" t="str">
        <f>IFERROR(VLOOKUP(K226,基本設定!$A$3:$B$7,2,FALSE),"")</f>
        <v/>
      </c>
      <c r="M226" s="37"/>
      <c r="N226" s="37"/>
      <c r="O226" s="35"/>
      <c r="P226" s="35"/>
      <c r="Q226" s="35"/>
      <c r="R226" s="37"/>
      <c r="S226" s="35"/>
      <c r="T226" s="35"/>
      <c r="U226" s="37"/>
      <c r="V226" s="35"/>
      <c r="W226" s="35"/>
      <c r="X226" s="37"/>
      <c r="Y226" s="35"/>
      <c r="Z226" s="35"/>
      <c r="AB226" s="98" t="str">
        <f t="shared" si="6"/>
        <v/>
      </c>
    </row>
    <row r="227" spans="1:28" s="40" customFormat="1" x14ac:dyDescent="0.15">
      <c r="A227" s="25">
        <f t="shared" si="7"/>
        <v>225</v>
      </c>
      <c r="B227" s="34"/>
      <c r="C227" s="44"/>
      <c r="D227" s="42"/>
      <c r="E227" s="44"/>
      <c r="F227" s="44"/>
      <c r="G227" s="36"/>
      <c r="H227" s="36"/>
      <c r="I227" s="37"/>
      <c r="J227" s="37"/>
      <c r="K227" s="35"/>
      <c r="L227" s="35" t="str">
        <f>IFERROR(VLOOKUP(K227,基本設定!$A$3:$B$7,2,FALSE),"")</f>
        <v/>
      </c>
      <c r="M227" s="37"/>
      <c r="N227" s="37"/>
      <c r="O227" s="35"/>
      <c r="P227" s="35"/>
      <c r="Q227" s="35"/>
      <c r="R227" s="37"/>
      <c r="S227" s="35"/>
      <c r="T227" s="35"/>
      <c r="U227" s="37"/>
      <c r="V227" s="35"/>
      <c r="W227" s="35"/>
      <c r="X227" s="37"/>
      <c r="Y227" s="35"/>
      <c r="Z227" s="35"/>
      <c r="AB227" s="98" t="str">
        <f t="shared" si="6"/>
        <v/>
      </c>
    </row>
    <row r="228" spans="1:28" s="40" customFormat="1" x14ac:dyDescent="0.15">
      <c r="A228" s="25">
        <f t="shared" si="7"/>
        <v>226</v>
      </c>
      <c r="B228" s="34"/>
      <c r="C228" s="44"/>
      <c r="D228" s="42"/>
      <c r="E228" s="44"/>
      <c r="F228" s="44"/>
      <c r="G228" s="36"/>
      <c r="H228" s="36"/>
      <c r="I228" s="37"/>
      <c r="J228" s="37"/>
      <c r="K228" s="35"/>
      <c r="L228" s="35" t="str">
        <f>IFERROR(VLOOKUP(K228,基本設定!$A$3:$B$7,2,FALSE),"")</f>
        <v/>
      </c>
      <c r="M228" s="37"/>
      <c r="N228" s="37"/>
      <c r="O228" s="35"/>
      <c r="P228" s="35"/>
      <c r="Q228" s="35"/>
      <c r="R228" s="37"/>
      <c r="S228" s="35"/>
      <c r="T228" s="35"/>
      <c r="U228" s="37"/>
      <c r="V228" s="35"/>
      <c r="W228" s="35"/>
      <c r="X228" s="37"/>
      <c r="Y228" s="35"/>
      <c r="Z228" s="35"/>
      <c r="AB228" s="98" t="str">
        <f t="shared" si="6"/>
        <v/>
      </c>
    </row>
    <row r="229" spans="1:28" s="40" customFormat="1" x14ac:dyDescent="0.15">
      <c r="A229" s="25">
        <f t="shared" si="7"/>
        <v>227</v>
      </c>
      <c r="B229" s="34"/>
      <c r="C229" s="44"/>
      <c r="D229" s="42"/>
      <c r="E229" s="44"/>
      <c r="F229" s="44"/>
      <c r="G229" s="36"/>
      <c r="H229" s="36"/>
      <c r="I229" s="37"/>
      <c r="J229" s="37"/>
      <c r="K229" s="35"/>
      <c r="L229" s="35" t="str">
        <f>IFERROR(VLOOKUP(K229,基本設定!$A$3:$B$7,2,FALSE),"")</f>
        <v/>
      </c>
      <c r="M229" s="37"/>
      <c r="N229" s="37"/>
      <c r="O229" s="35"/>
      <c r="P229" s="35"/>
      <c r="Q229" s="35"/>
      <c r="R229" s="37"/>
      <c r="S229" s="35"/>
      <c r="T229" s="35"/>
      <c r="U229" s="37"/>
      <c r="V229" s="35"/>
      <c r="W229" s="35"/>
      <c r="X229" s="37"/>
      <c r="Y229" s="35"/>
      <c r="Z229" s="35"/>
      <c r="AB229" s="98" t="str">
        <f t="shared" si="6"/>
        <v/>
      </c>
    </row>
    <row r="230" spans="1:28" s="40" customFormat="1" x14ac:dyDescent="0.15">
      <c r="A230" s="25">
        <f t="shared" si="7"/>
        <v>228</v>
      </c>
      <c r="B230" s="34"/>
      <c r="C230" s="44"/>
      <c r="D230" s="42"/>
      <c r="E230" s="44"/>
      <c r="F230" s="44"/>
      <c r="G230" s="36"/>
      <c r="H230" s="36"/>
      <c r="I230" s="37"/>
      <c r="J230" s="37"/>
      <c r="K230" s="35"/>
      <c r="L230" s="35" t="str">
        <f>IFERROR(VLOOKUP(K230,基本設定!$A$3:$B$7,2,FALSE),"")</f>
        <v/>
      </c>
      <c r="M230" s="37"/>
      <c r="N230" s="37"/>
      <c r="O230" s="35"/>
      <c r="P230" s="35"/>
      <c r="Q230" s="35"/>
      <c r="R230" s="37"/>
      <c r="S230" s="35"/>
      <c r="T230" s="35"/>
      <c r="U230" s="37"/>
      <c r="V230" s="35"/>
      <c r="W230" s="35"/>
      <c r="X230" s="37"/>
      <c r="Y230" s="35"/>
      <c r="Z230" s="35"/>
      <c r="AB230" s="98" t="str">
        <f t="shared" si="6"/>
        <v/>
      </c>
    </row>
    <row r="231" spans="1:28" s="40" customFormat="1" x14ac:dyDescent="0.15">
      <c r="A231" s="25">
        <f t="shared" si="7"/>
        <v>229</v>
      </c>
      <c r="B231" s="34"/>
      <c r="C231" s="44"/>
      <c r="D231" s="42"/>
      <c r="E231" s="44"/>
      <c r="F231" s="44"/>
      <c r="G231" s="36"/>
      <c r="H231" s="36"/>
      <c r="I231" s="37"/>
      <c r="J231" s="37"/>
      <c r="K231" s="35"/>
      <c r="L231" s="35" t="str">
        <f>IFERROR(VLOOKUP(K231,基本設定!$A$3:$B$7,2,FALSE),"")</f>
        <v/>
      </c>
      <c r="M231" s="37"/>
      <c r="N231" s="37"/>
      <c r="O231" s="35"/>
      <c r="P231" s="35"/>
      <c r="Q231" s="35"/>
      <c r="R231" s="37"/>
      <c r="S231" s="35"/>
      <c r="T231" s="35"/>
      <c r="U231" s="37"/>
      <c r="V231" s="35"/>
      <c r="W231" s="35"/>
      <c r="X231" s="37"/>
      <c r="Y231" s="35"/>
      <c r="Z231" s="35"/>
      <c r="AB231" s="98" t="str">
        <f t="shared" si="6"/>
        <v/>
      </c>
    </row>
    <row r="232" spans="1:28" s="40" customFormat="1" x14ac:dyDescent="0.15">
      <c r="A232" s="25">
        <f t="shared" si="7"/>
        <v>230</v>
      </c>
      <c r="B232" s="34"/>
      <c r="C232" s="44"/>
      <c r="D232" s="42"/>
      <c r="E232" s="44"/>
      <c r="F232" s="44"/>
      <c r="G232" s="36"/>
      <c r="H232" s="36"/>
      <c r="I232" s="37"/>
      <c r="J232" s="37"/>
      <c r="K232" s="35"/>
      <c r="L232" s="35" t="str">
        <f>IFERROR(VLOOKUP(K232,基本設定!$A$3:$B$7,2,FALSE),"")</f>
        <v/>
      </c>
      <c r="M232" s="37"/>
      <c r="N232" s="37"/>
      <c r="O232" s="35"/>
      <c r="P232" s="35"/>
      <c r="Q232" s="35"/>
      <c r="R232" s="37"/>
      <c r="S232" s="35"/>
      <c r="T232" s="35"/>
      <c r="U232" s="37"/>
      <c r="V232" s="35"/>
      <c r="W232" s="35"/>
      <c r="X232" s="37"/>
      <c r="Y232" s="35"/>
      <c r="Z232" s="35"/>
      <c r="AB232" s="98" t="str">
        <f t="shared" si="6"/>
        <v/>
      </c>
    </row>
    <row r="233" spans="1:28" s="40" customFormat="1" x14ac:dyDescent="0.15">
      <c r="A233" s="25">
        <f t="shared" si="7"/>
        <v>231</v>
      </c>
      <c r="B233" s="34"/>
      <c r="C233" s="44"/>
      <c r="D233" s="42"/>
      <c r="E233" s="44"/>
      <c r="F233" s="44"/>
      <c r="G233" s="36"/>
      <c r="H233" s="36"/>
      <c r="I233" s="37"/>
      <c r="J233" s="37"/>
      <c r="K233" s="35"/>
      <c r="L233" s="35" t="str">
        <f>IFERROR(VLOOKUP(K233,基本設定!$A$3:$B$7,2,FALSE),"")</f>
        <v/>
      </c>
      <c r="M233" s="37"/>
      <c r="N233" s="37"/>
      <c r="O233" s="35"/>
      <c r="P233" s="35"/>
      <c r="Q233" s="35"/>
      <c r="R233" s="37"/>
      <c r="S233" s="35"/>
      <c r="T233" s="35"/>
      <c r="U233" s="37"/>
      <c r="V233" s="35"/>
      <c r="W233" s="35"/>
      <c r="X233" s="37"/>
      <c r="Y233" s="35"/>
      <c r="Z233" s="35"/>
      <c r="AB233" s="98" t="str">
        <f t="shared" si="6"/>
        <v/>
      </c>
    </row>
    <row r="234" spans="1:28" s="40" customFormat="1" x14ac:dyDescent="0.15">
      <c r="A234" s="25">
        <f t="shared" si="7"/>
        <v>232</v>
      </c>
      <c r="B234" s="34"/>
      <c r="C234" s="44"/>
      <c r="D234" s="42"/>
      <c r="E234" s="44"/>
      <c r="F234" s="44"/>
      <c r="G234" s="36"/>
      <c r="H234" s="36"/>
      <c r="I234" s="37"/>
      <c r="J234" s="37"/>
      <c r="K234" s="35"/>
      <c r="L234" s="35" t="str">
        <f>IFERROR(VLOOKUP(K234,基本設定!$A$3:$B$7,2,FALSE),"")</f>
        <v/>
      </c>
      <c r="M234" s="37"/>
      <c r="N234" s="37"/>
      <c r="O234" s="35"/>
      <c r="P234" s="35"/>
      <c r="Q234" s="35"/>
      <c r="R234" s="37"/>
      <c r="S234" s="35"/>
      <c r="T234" s="35"/>
      <c r="U234" s="37"/>
      <c r="V234" s="35"/>
      <c r="W234" s="35"/>
      <c r="X234" s="37"/>
      <c r="Y234" s="35"/>
      <c r="Z234" s="35"/>
      <c r="AB234" s="98" t="str">
        <f t="shared" si="6"/>
        <v/>
      </c>
    </row>
    <row r="235" spans="1:28" s="40" customFormat="1" x14ac:dyDescent="0.15">
      <c r="A235" s="25">
        <f t="shared" si="7"/>
        <v>233</v>
      </c>
      <c r="B235" s="34"/>
      <c r="C235" s="44"/>
      <c r="D235" s="42"/>
      <c r="E235" s="44"/>
      <c r="F235" s="44"/>
      <c r="G235" s="36"/>
      <c r="H235" s="36"/>
      <c r="I235" s="37"/>
      <c r="J235" s="37"/>
      <c r="K235" s="35"/>
      <c r="L235" s="35" t="str">
        <f>IFERROR(VLOOKUP(K235,基本設定!$A$3:$B$7,2,FALSE),"")</f>
        <v/>
      </c>
      <c r="M235" s="37"/>
      <c r="N235" s="37"/>
      <c r="O235" s="35"/>
      <c r="P235" s="35"/>
      <c r="Q235" s="35"/>
      <c r="R235" s="37"/>
      <c r="S235" s="35"/>
      <c r="T235" s="35"/>
      <c r="U235" s="37"/>
      <c r="V235" s="35"/>
      <c r="W235" s="35"/>
      <c r="X235" s="37"/>
      <c r="Y235" s="35"/>
      <c r="Z235" s="35"/>
      <c r="AB235" s="98" t="str">
        <f t="shared" si="6"/>
        <v/>
      </c>
    </row>
    <row r="236" spans="1:28" s="40" customFormat="1" x14ac:dyDescent="0.15">
      <c r="A236" s="25">
        <f t="shared" si="7"/>
        <v>234</v>
      </c>
      <c r="B236" s="34"/>
      <c r="C236" s="44"/>
      <c r="D236" s="42"/>
      <c r="E236" s="44"/>
      <c r="F236" s="44"/>
      <c r="G236" s="36"/>
      <c r="H236" s="36"/>
      <c r="I236" s="37"/>
      <c r="J236" s="37"/>
      <c r="K236" s="35"/>
      <c r="L236" s="35" t="str">
        <f>IFERROR(VLOOKUP(K236,基本設定!$A$3:$B$7,2,FALSE),"")</f>
        <v/>
      </c>
      <c r="M236" s="37"/>
      <c r="N236" s="37"/>
      <c r="O236" s="35"/>
      <c r="P236" s="35"/>
      <c r="Q236" s="35"/>
      <c r="R236" s="37"/>
      <c r="S236" s="35"/>
      <c r="T236" s="35"/>
      <c r="U236" s="37"/>
      <c r="V236" s="35"/>
      <c r="W236" s="35"/>
      <c r="X236" s="37"/>
      <c r="Y236" s="35"/>
      <c r="Z236" s="35"/>
      <c r="AB236" s="98" t="str">
        <f t="shared" si="6"/>
        <v/>
      </c>
    </row>
    <row r="237" spans="1:28" s="40" customFormat="1" x14ac:dyDescent="0.15">
      <c r="A237" s="25">
        <f t="shared" si="7"/>
        <v>235</v>
      </c>
      <c r="B237" s="34"/>
      <c r="C237" s="44"/>
      <c r="D237" s="42"/>
      <c r="E237" s="44"/>
      <c r="F237" s="44"/>
      <c r="G237" s="36"/>
      <c r="H237" s="36"/>
      <c r="I237" s="37"/>
      <c r="J237" s="37"/>
      <c r="K237" s="35"/>
      <c r="L237" s="35" t="str">
        <f>IFERROR(VLOOKUP(K237,基本設定!$A$3:$B$7,2,FALSE),"")</f>
        <v/>
      </c>
      <c r="M237" s="37"/>
      <c r="N237" s="37"/>
      <c r="O237" s="35"/>
      <c r="P237" s="35"/>
      <c r="Q237" s="35"/>
      <c r="R237" s="37"/>
      <c r="S237" s="35"/>
      <c r="T237" s="35"/>
      <c r="U237" s="37"/>
      <c r="V237" s="35"/>
      <c r="W237" s="35"/>
      <c r="X237" s="37"/>
      <c r="Y237" s="35"/>
      <c r="Z237" s="35"/>
      <c r="AB237" s="98" t="str">
        <f t="shared" si="6"/>
        <v/>
      </c>
    </row>
    <row r="238" spans="1:28" s="40" customFormat="1" x14ac:dyDescent="0.15">
      <c r="A238" s="25">
        <f t="shared" si="7"/>
        <v>236</v>
      </c>
      <c r="B238" s="34"/>
      <c r="C238" s="44"/>
      <c r="D238" s="42"/>
      <c r="E238" s="44"/>
      <c r="F238" s="44"/>
      <c r="G238" s="36"/>
      <c r="H238" s="36"/>
      <c r="I238" s="37"/>
      <c r="J238" s="37"/>
      <c r="K238" s="35"/>
      <c r="L238" s="35" t="str">
        <f>IFERROR(VLOOKUP(K238,基本設定!$A$3:$B$7,2,FALSE),"")</f>
        <v/>
      </c>
      <c r="M238" s="37"/>
      <c r="N238" s="37"/>
      <c r="O238" s="35"/>
      <c r="P238" s="35"/>
      <c r="Q238" s="35"/>
      <c r="R238" s="37"/>
      <c r="S238" s="35"/>
      <c r="T238" s="35"/>
      <c r="U238" s="37"/>
      <c r="V238" s="35"/>
      <c r="W238" s="35"/>
      <c r="X238" s="37"/>
      <c r="Y238" s="35"/>
      <c r="Z238" s="35"/>
      <c r="AB238" s="98" t="str">
        <f t="shared" si="6"/>
        <v/>
      </c>
    </row>
    <row r="239" spans="1:28" s="40" customFormat="1" x14ac:dyDescent="0.15">
      <c r="A239" s="25">
        <f t="shared" si="7"/>
        <v>237</v>
      </c>
      <c r="B239" s="34"/>
      <c r="C239" s="44"/>
      <c r="D239" s="42"/>
      <c r="E239" s="44"/>
      <c r="F239" s="44"/>
      <c r="G239" s="36"/>
      <c r="H239" s="36"/>
      <c r="I239" s="37"/>
      <c r="J239" s="37"/>
      <c r="K239" s="35"/>
      <c r="L239" s="35" t="str">
        <f>IFERROR(VLOOKUP(K239,基本設定!$A$3:$B$7,2,FALSE),"")</f>
        <v/>
      </c>
      <c r="M239" s="37"/>
      <c r="N239" s="37"/>
      <c r="O239" s="35"/>
      <c r="P239" s="35"/>
      <c r="Q239" s="35"/>
      <c r="R239" s="37"/>
      <c r="S239" s="35"/>
      <c r="T239" s="35"/>
      <c r="U239" s="37"/>
      <c r="V239" s="35"/>
      <c r="W239" s="35"/>
      <c r="X239" s="37"/>
      <c r="Y239" s="35"/>
      <c r="Z239" s="35"/>
      <c r="AB239" s="98" t="str">
        <f t="shared" si="6"/>
        <v/>
      </c>
    </row>
    <row r="240" spans="1:28" s="40" customFormat="1" x14ac:dyDescent="0.15">
      <c r="A240" s="25">
        <f t="shared" si="7"/>
        <v>238</v>
      </c>
      <c r="B240" s="34"/>
      <c r="C240" s="44"/>
      <c r="D240" s="42"/>
      <c r="E240" s="44"/>
      <c r="F240" s="44"/>
      <c r="G240" s="36"/>
      <c r="H240" s="36"/>
      <c r="I240" s="37"/>
      <c r="J240" s="37"/>
      <c r="K240" s="35"/>
      <c r="L240" s="35" t="str">
        <f>IFERROR(VLOOKUP(K240,基本設定!$A$3:$B$7,2,FALSE),"")</f>
        <v/>
      </c>
      <c r="M240" s="37"/>
      <c r="N240" s="37"/>
      <c r="O240" s="35"/>
      <c r="P240" s="35"/>
      <c r="Q240" s="35"/>
      <c r="R240" s="37"/>
      <c r="S240" s="35"/>
      <c r="T240" s="35"/>
      <c r="U240" s="37"/>
      <c r="V240" s="35"/>
      <c r="W240" s="35"/>
      <c r="X240" s="37"/>
      <c r="Y240" s="35"/>
      <c r="Z240" s="35"/>
      <c r="AB240" s="98" t="str">
        <f t="shared" si="6"/>
        <v/>
      </c>
    </row>
    <row r="241" spans="1:28" s="40" customFormat="1" x14ac:dyDescent="0.15">
      <c r="A241" s="25">
        <f t="shared" si="7"/>
        <v>239</v>
      </c>
      <c r="B241" s="34"/>
      <c r="C241" s="44"/>
      <c r="D241" s="42"/>
      <c r="E241" s="44"/>
      <c r="F241" s="44"/>
      <c r="G241" s="36"/>
      <c r="H241" s="36"/>
      <c r="I241" s="37"/>
      <c r="J241" s="37"/>
      <c r="K241" s="35"/>
      <c r="L241" s="35" t="str">
        <f>IFERROR(VLOOKUP(K241,基本設定!$A$3:$B$7,2,FALSE),"")</f>
        <v/>
      </c>
      <c r="M241" s="37"/>
      <c r="N241" s="37"/>
      <c r="O241" s="35"/>
      <c r="P241" s="35"/>
      <c r="Q241" s="35"/>
      <c r="R241" s="37"/>
      <c r="S241" s="35"/>
      <c r="T241" s="35"/>
      <c r="U241" s="37"/>
      <c r="V241" s="35"/>
      <c r="W241" s="35"/>
      <c r="X241" s="37"/>
      <c r="Y241" s="35"/>
      <c r="Z241" s="35"/>
      <c r="AB241" s="98" t="str">
        <f t="shared" si="6"/>
        <v/>
      </c>
    </row>
    <row r="242" spans="1:28" s="40" customFormat="1" x14ac:dyDescent="0.15">
      <c r="A242" s="25">
        <f t="shared" si="7"/>
        <v>240</v>
      </c>
      <c r="B242" s="34"/>
      <c r="C242" s="44"/>
      <c r="D242" s="42"/>
      <c r="E242" s="44"/>
      <c r="F242" s="44"/>
      <c r="G242" s="36"/>
      <c r="H242" s="36"/>
      <c r="I242" s="37"/>
      <c r="J242" s="37"/>
      <c r="K242" s="35"/>
      <c r="L242" s="35" t="str">
        <f>IFERROR(VLOOKUP(K242,基本設定!$A$3:$B$7,2,FALSE),"")</f>
        <v/>
      </c>
      <c r="M242" s="37"/>
      <c r="N242" s="37"/>
      <c r="O242" s="35"/>
      <c r="P242" s="35"/>
      <c r="Q242" s="35"/>
      <c r="R242" s="37"/>
      <c r="S242" s="35"/>
      <c r="T242" s="35"/>
      <c r="U242" s="37"/>
      <c r="V242" s="35"/>
      <c r="W242" s="35"/>
      <c r="X242" s="37"/>
      <c r="Y242" s="35"/>
      <c r="Z242" s="35"/>
      <c r="AB242" s="98" t="str">
        <f t="shared" si="6"/>
        <v/>
      </c>
    </row>
    <row r="243" spans="1:28" s="40" customFormat="1" x14ac:dyDescent="0.15">
      <c r="A243" s="25">
        <f t="shared" si="7"/>
        <v>241</v>
      </c>
      <c r="B243" s="34"/>
      <c r="C243" s="44"/>
      <c r="D243" s="42"/>
      <c r="E243" s="44"/>
      <c r="F243" s="44"/>
      <c r="G243" s="36"/>
      <c r="H243" s="36"/>
      <c r="I243" s="37"/>
      <c r="J243" s="37"/>
      <c r="K243" s="35"/>
      <c r="L243" s="35" t="str">
        <f>IFERROR(VLOOKUP(K243,基本設定!$A$3:$B$7,2,FALSE),"")</f>
        <v/>
      </c>
      <c r="M243" s="37"/>
      <c r="N243" s="37"/>
      <c r="O243" s="35"/>
      <c r="P243" s="35"/>
      <c r="Q243" s="35"/>
      <c r="R243" s="37"/>
      <c r="S243" s="35"/>
      <c r="T243" s="35"/>
      <c r="U243" s="37"/>
      <c r="V243" s="35"/>
      <c r="W243" s="35"/>
      <c r="X243" s="37"/>
      <c r="Y243" s="35"/>
      <c r="Z243" s="35"/>
      <c r="AB243" s="98" t="str">
        <f t="shared" si="6"/>
        <v/>
      </c>
    </row>
    <row r="244" spans="1:28" s="40" customFormat="1" x14ac:dyDescent="0.15">
      <c r="A244" s="25">
        <f t="shared" si="7"/>
        <v>242</v>
      </c>
      <c r="B244" s="34"/>
      <c r="C244" s="44"/>
      <c r="D244" s="42"/>
      <c r="E244" s="44"/>
      <c r="F244" s="44"/>
      <c r="G244" s="36"/>
      <c r="H244" s="36"/>
      <c r="I244" s="37"/>
      <c r="J244" s="37"/>
      <c r="K244" s="35"/>
      <c r="L244" s="35" t="str">
        <f>IFERROR(VLOOKUP(K244,基本設定!$A$3:$B$7,2,FALSE),"")</f>
        <v/>
      </c>
      <c r="M244" s="37"/>
      <c r="N244" s="37"/>
      <c r="O244" s="35"/>
      <c r="P244" s="35"/>
      <c r="Q244" s="35"/>
      <c r="R244" s="37"/>
      <c r="S244" s="35"/>
      <c r="T244" s="35"/>
      <c r="U244" s="37"/>
      <c r="V244" s="35"/>
      <c r="W244" s="35"/>
      <c r="X244" s="37"/>
      <c r="Y244" s="35"/>
      <c r="Z244" s="35"/>
      <c r="AB244" s="98" t="str">
        <f t="shared" si="6"/>
        <v/>
      </c>
    </row>
    <row r="245" spans="1:28" s="40" customFormat="1" x14ac:dyDescent="0.15">
      <c r="A245" s="25">
        <f t="shared" si="7"/>
        <v>243</v>
      </c>
      <c r="B245" s="34"/>
      <c r="C245" s="44"/>
      <c r="D245" s="42"/>
      <c r="E245" s="44"/>
      <c r="F245" s="44"/>
      <c r="G245" s="36"/>
      <c r="H245" s="36"/>
      <c r="I245" s="37"/>
      <c r="J245" s="37"/>
      <c r="K245" s="35"/>
      <c r="L245" s="35" t="str">
        <f>IFERROR(VLOOKUP(K245,基本設定!$A$3:$B$7,2,FALSE),"")</f>
        <v/>
      </c>
      <c r="M245" s="37"/>
      <c r="N245" s="37"/>
      <c r="O245" s="35"/>
      <c r="P245" s="35"/>
      <c r="Q245" s="35"/>
      <c r="R245" s="37"/>
      <c r="S245" s="35"/>
      <c r="T245" s="35"/>
      <c r="U245" s="37"/>
      <c r="V245" s="35"/>
      <c r="W245" s="35"/>
      <c r="X245" s="37"/>
      <c r="Y245" s="35"/>
      <c r="Z245" s="35"/>
      <c r="AB245" s="98" t="str">
        <f t="shared" si="6"/>
        <v/>
      </c>
    </row>
    <row r="246" spans="1:28" s="40" customFormat="1" x14ac:dyDescent="0.15">
      <c r="A246" s="25">
        <f t="shared" si="7"/>
        <v>244</v>
      </c>
      <c r="B246" s="34"/>
      <c r="C246" s="44"/>
      <c r="D246" s="42"/>
      <c r="E246" s="44"/>
      <c r="F246" s="44"/>
      <c r="G246" s="36"/>
      <c r="H246" s="36"/>
      <c r="I246" s="37"/>
      <c r="J246" s="37"/>
      <c r="K246" s="35"/>
      <c r="L246" s="35" t="str">
        <f>IFERROR(VLOOKUP(K246,基本設定!$A$3:$B$7,2,FALSE),"")</f>
        <v/>
      </c>
      <c r="M246" s="37"/>
      <c r="N246" s="37"/>
      <c r="O246" s="35"/>
      <c r="P246" s="35"/>
      <c r="Q246" s="35"/>
      <c r="R246" s="37"/>
      <c r="S246" s="35"/>
      <c r="T246" s="35"/>
      <c r="U246" s="37"/>
      <c r="V246" s="35"/>
      <c r="W246" s="35"/>
      <c r="X246" s="37"/>
      <c r="Y246" s="35"/>
      <c r="Z246" s="35"/>
      <c r="AB246" s="98" t="str">
        <f t="shared" si="6"/>
        <v/>
      </c>
    </row>
    <row r="247" spans="1:28" s="40" customFormat="1" x14ac:dyDescent="0.15">
      <c r="A247" s="25">
        <f t="shared" si="7"/>
        <v>245</v>
      </c>
      <c r="B247" s="34"/>
      <c r="C247" s="44"/>
      <c r="D247" s="42"/>
      <c r="E247" s="44"/>
      <c r="F247" s="44"/>
      <c r="G247" s="36"/>
      <c r="H247" s="36"/>
      <c r="I247" s="37"/>
      <c r="J247" s="37"/>
      <c r="K247" s="35"/>
      <c r="L247" s="35" t="str">
        <f>IFERROR(VLOOKUP(K247,基本設定!$A$3:$B$7,2,FALSE),"")</f>
        <v/>
      </c>
      <c r="M247" s="37"/>
      <c r="N247" s="37"/>
      <c r="O247" s="35"/>
      <c r="P247" s="35"/>
      <c r="Q247" s="35"/>
      <c r="R247" s="37"/>
      <c r="S247" s="35"/>
      <c r="T247" s="35"/>
      <c r="U247" s="37"/>
      <c r="V247" s="35"/>
      <c r="W247" s="35"/>
      <c r="X247" s="37"/>
      <c r="Y247" s="35"/>
      <c r="Z247" s="35"/>
      <c r="AB247" s="98" t="str">
        <f t="shared" si="6"/>
        <v/>
      </c>
    </row>
    <row r="248" spans="1:28" s="40" customFormat="1" x14ac:dyDescent="0.15">
      <c r="A248" s="25">
        <f t="shared" si="7"/>
        <v>246</v>
      </c>
      <c r="B248" s="34"/>
      <c r="C248" s="44"/>
      <c r="D248" s="42"/>
      <c r="E248" s="44"/>
      <c r="F248" s="44"/>
      <c r="G248" s="36"/>
      <c r="H248" s="36"/>
      <c r="I248" s="37"/>
      <c r="J248" s="37"/>
      <c r="K248" s="35"/>
      <c r="L248" s="35" t="str">
        <f>IFERROR(VLOOKUP(K248,基本設定!$A$3:$B$7,2,FALSE),"")</f>
        <v/>
      </c>
      <c r="M248" s="37"/>
      <c r="N248" s="37"/>
      <c r="O248" s="35"/>
      <c r="P248" s="35"/>
      <c r="Q248" s="35"/>
      <c r="R248" s="37"/>
      <c r="S248" s="35"/>
      <c r="T248" s="35"/>
      <c r="U248" s="37"/>
      <c r="V248" s="35"/>
      <c r="W248" s="35"/>
      <c r="X248" s="37"/>
      <c r="Y248" s="35"/>
      <c r="Z248" s="35"/>
      <c r="AB248" s="98" t="str">
        <f t="shared" si="6"/>
        <v/>
      </c>
    </row>
    <row r="249" spans="1:28" s="40" customFormat="1" x14ac:dyDescent="0.15">
      <c r="A249" s="25">
        <f t="shared" si="7"/>
        <v>247</v>
      </c>
      <c r="B249" s="34"/>
      <c r="C249" s="44"/>
      <c r="D249" s="42"/>
      <c r="E249" s="44"/>
      <c r="F249" s="44"/>
      <c r="G249" s="36"/>
      <c r="H249" s="36"/>
      <c r="I249" s="37"/>
      <c r="J249" s="37"/>
      <c r="K249" s="35"/>
      <c r="L249" s="35" t="str">
        <f>IFERROR(VLOOKUP(K249,基本設定!$A$3:$B$7,2,FALSE),"")</f>
        <v/>
      </c>
      <c r="M249" s="37"/>
      <c r="N249" s="37"/>
      <c r="O249" s="35"/>
      <c r="P249" s="35"/>
      <c r="Q249" s="35"/>
      <c r="R249" s="37"/>
      <c r="S249" s="35"/>
      <c r="T249" s="35"/>
      <c r="U249" s="37"/>
      <c r="V249" s="35"/>
      <c r="W249" s="35"/>
      <c r="X249" s="37"/>
      <c r="Y249" s="35"/>
      <c r="Z249" s="35"/>
      <c r="AB249" s="98" t="str">
        <f t="shared" si="6"/>
        <v/>
      </c>
    </row>
    <row r="250" spans="1:28" s="40" customFormat="1" x14ac:dyDescent="0.15">
      <c r="A250" s="25">
        <f t="shared" si="7"/>
        <v>248</v>
      </c>
      <c r="B250" s="34"/>
      <c r="C250" s="44"/>
      <c r="D250" s="42"/>
      <c r="E250" s="44"/>
      <c r="F250" s="44"/>
      <c r="G250" s="36"/>
      <c r="H250" s="36"/>
      <c r="I250" s="37"/>
      <c r="J250" s="37"/>
      <c r="K250" s="35"/>
      <c r="L250" s="35" t="str">
        <f>IFERROR(VLOOKUP(K250,基本設定!$A$3:$B$7,2,FALSE),"")</f>
        <v/>
      </c>
      <c r="M250" s="37"/>
      <c r="N250" s="37"/>
      <c r="O250" s="35"/>
      <c r="P250" s="35"/>
      <c r="Q250" s="35"/>
      <c r="R250" s="37"/>
      <c r="S250" s="35"/>
      <c r="T250" s="35"/>
      <c r="U250" s="37"/>
      <c r="V250" s="35"/>
      <c r="W250" s="35"/>
      <c r="X250" s="37"/>
      <c r="Y250" s="35"/>
      <c r="Z250" s="35"/>
      <c r="AB250" s="98" t="str">
        <f t="shared" si="6"/>
        <v/>
      </c>
    </row>
    <row r="251" spans="1:28" s="40" customFormat="1" x14ac:dyDescent="0.15">
      <c r="A251" s="25">
        <f t="shared" si="7"/>
        <v>249</v>
      </c>
      <c r="B251" s="34"/>
      <c r="C251" s="44"/>
      <c r="D251" s="42"/>
      <c r="E251" s="44"/>
      <c r="F251" s="44"/>
      <c r="G251" s="36"/>
      <c r="H251" s="36"/>
      <c r="I251" s="37"/>
      <c r="J251" s="37"/>
      <c r="K251" s="35"/>
      <c r="L251" s="35" t="str">
        <f>IFERROR(VLOOKUP(K251,基本設定!$A$3:$B$7,2,FALSE),"")</f>
        <v/>
      </c>
      <c r="M251" s="37"/>
      <c r="N251" s="37"/>
      <c r="O251" s="35"/>
      <c r="P251" s="35"/>
      <c r="Q251" s="35"/>
      <c r="R251" s="37"/>
      <c r="S251" s="35"/>
      <c r="T251" s="35"/>
      <c r="U251" s="37"/>
      <c r="V251" s="35"/>
      <c r="W251" s="35"/>
      <c r="X251" s="37"/>
      <c r="Y251" s="35"/>
      <c r="Z251" s="35"/>
      <c r="AB251" s="98" t="str">
        <f t="shared" si="6"/>
        <v/>
      </c>
    </row>
    <row r="252" spans="1:28" s="40" customFormat="1" x14ac:dyDescent="0.15">
      <c r="A252" s="25">
        <f t="shared" si="7"/>
        <v>250</v>
      </c>
      <c r="B252" s="34"/>
      <c r="C252" s="44"/>
      <c r="D252" s="42"/>
      <c r="E252" s="44"/>
      <c r="F252" s="44"/>
      <c r="G252" s="36"/>
      <c r="H252" s="36"/>
      <c r="I252" s="37"/>
      <c r="J252" s="37"/>
      <c r="K252" s="35"/>
      <c r="L252" s="35" t="str">
        <f>IFERROR(VLOOKUP(K252,基本設定!$A$3:$B$7,2,FALSE),"")</f>
        <v/>
      </c>
      <c r="M252" s="37"/>
      <c r="N252" s="37"/>
      <c r="O252" s="35"/>
      <c r="P252" s="35"/>
      <c r="Q252" s="35"/>
      <c r="R252" s="37"/>
      <c r="S252" s="35"/>
      <c r="T252" s="35"/>
      <c r="U252" s="37"/>
      <c r="V252" s="35"/>
      <c r="W252" s="35"/>
      <c r="X252" s="37"/>
      <c r="Y252" s="35"/>
      <c r="Z252" s="35"/>
      <c r="AB252" s="98" t="str">
        <f t="shared" si="6"/>
        <v/>
      </c>
    </row>
    <row r="253" spans="1:28" s="40" customFormat="1" x14ac:dyDescent="0.15">
      <c r="A253" s="25">
        <f t="shared" si="7"/>
        <v>251</v>
      </c>
      <c r="B253" s="34"/>
      <c r="C253" s="44"/>
      <c r="D253" s="42"/>
      <c r="E253" s="44"/>
      <c r="F253" s="44"/>
      <c r="G253" s="36"/>
      <c r="H253" s="36"/>
      <c r="I253" s="37"/>
      <c r="J253" s="37"/>
      <c r="K253" s="35"/>
      <c r="L253" s="35" t="str">
        <f>IFERROR(VLOOKUP(K253,基本設定!$A$3:$B$7,2,FALSE),"")</f>
        <v/>
      </c>
      <c r="M253" s="37"/>
      <c r="N253" s="37"/>
      <c r="O253" s="35"/>
      <c r="P253" s="35"/>
      <c r="Q253" s="35"/>
      <c r="R253" s="37"/>
      <c r="S253" s="35"/>
      <c r="T253" s="35"/>
      <c r="U253" s="37"/>
      <c r="V253" s="35"/>
      <c r="W253" s="35"/>
      <c r="X253" s="37"/>
      <c r="Y253" s="35"/>
      <c r="Z253" s="35"/>
      <c r="AB253" s="98" t="str">
        <f t="shared" si="6"/>
        <v/>
      </c>
    </row>
    <row r="254" spans="1:28" s="40" customFormat="1" x14ac:dyDescent="0.15">
      <c r="A254" s="25">
        <f t="shared" si="7"/>
        <v>252</v>
      </c>
      <c r="B254" s="34"/>
      <c r="C254" s="44"/>
      <c r="D254" s="42"/>
      <c r="E254" s="44"/>
      <c r="F254" s="44"/>
      <c r="G254" s="36"/>
      <c r="H254" s="36"/>
      <c r="I254" s="37"/>
      <c r="J254" s="37"/>
      <c r="K254" s="35"/>
      <c r="L254" s="35" t="str">
        <f>IFERROR(VLOOKUP(K254,基本設定!$A$3:$B$7,2,FALSE),"")</f>
        <v/>
      </c>
      <c r="M254" s="37"/>
      <c r="N254" s="37"/>
      <c r="O254" s="35"/>
      <c r="P254" s="35"/>
      <c r="Q254" s="35"/>
      <c r="R254" s="37"/>
      <c r="S254" s="35"/>
      <c r="T254" s="35"/>
      <c r="U254" s="37"/>
      <c r="V254" s="35"/>
      <c r="W254" s="35"/>
      <c r="X254" s="37"/>
      <c r="Y254" s="35"/>
      <c r="Z254" s="35"/>
      <c r="AB254" s="98" t="str">
        <f t="shared" si="6"/>
        <v/>
      </c>
    </row>
    <row r="255" spans="1:28" s="40" customFormat="1" x14ac:dyDescent="0.15">
      <c r="A255" s="25">
        <f t="shared" si="7"/>
        <v>253</v>
      </c>
      <c r="B255" s="34"/>
      <c r="C255" s="44"/>
      <c r="D255" s="42"/>
      <c r="E255" s="44"/>
      <c r="F255" s="44"/>
      <c r="G255" s="36"/>
      <c r="H255" s="36"/>
      <c r="I255" s="37"/>
      <c r="J255" s="37"/>
      <c r="K255" s="35"/>
      <c r="L255" s="35" t="str">
        <f>IFERROR(VLOOKUP(K255,基本設定!$A$3:$B$7,2,FALSE),"")</f>
        <v/>
      </c>
      <c r="M255" s="37"/>
      <c r="N255" s="37"/>
      <c r="O255" s="35"/>
      <c r="P255" s="35"/>
      <c r="Q255" s="35"/>
      <c r="R255" s="37"/>
      <c r="S255" s="35"/>
      <c r="T255" s="35"/>
      <c r="U255" s="37"/>
      <c r="V255" s="35"/>
      <c r="W255" s="35"/>
      <c r="X255" s="37"/>
      <c r="Y255" s="35"/>
      <c r="Z255" s="35"/>
      <c r="AB255" s="98" t="str">
        <f t="shared" si="6"/>
        <v/>
      </c>
    </row>
    <row r="256" spans="1:28" s="40" customFormat="1" x14ac:dyDescent="0.15">
      <c r="A256" s="25">
        <f t="shared" si="7"/>
        <v>254</v>
      </c>
      <c r="B256" s="34"/>
      <c r="C256" s="44"/>
      <c r="D256" s="42"/>
      <c r="E256" s="44"/>
      <c r="F256" s="44"/>
      <c r="G256" s="36"/>
      <c r="H256" s="36"/>
      <c r="I256" s="37"/>
      <c r="J256" s="37"/>
      <c r="K256" s="35"/>
      <c r="L256" s="35" t="str">
        <f>IFERROR(VLOOKUP(K256,基本設定!$A$3:$B$7,2,FALSE),"")</f>
        <v/>
      </c>
      <c r="M256" s="37"/>
      <c r="N256" s="37"/>
      <c r="O256" s="35"/>
      <c r="P256" s="35"/>
      <c r="Q256" s="35"/>
      <c r="R256" s="37"/>
      <c r="S256" s="35"/>
      <c r="T256" s="35"/>
      <c r="U256" s="37"/>
      <c r="V256" s="35"/>
      <c r="W256" s="35"/>
      <c r="X256" s="37"/>
      <c r="Y256" s="35"/>
      <c r="Z256" s="35"/>
      <c r="AB256" s="98" t="str">
        <f t="shared" si="6"/>
        <v/>
      </c>
    </row>
    <row r="257" spans="1:28" s="40" customFormat="1" x14ac:dyDescent="0.15">
      <c r="A257" s="25">
        <f t="shared" si="7"/>
        <v>255</v>
      </c>
      <c r="B257" s="34"/>
      <c r="C257" s="44"/>
      <c r="D257" s="42"/>
      <c r="E257" s="44"/>
      <c r="F257" s="44"/>
      <c r="G257" s="36"/>
      <c r="H257" s="36"/>
      <c r="I257" s="37"/>
      <c r="J257" s="37"/>
      <c r="K257" s="35"/>
      <c r="L257" s="35" t="str">
        <f>IFERROR(VLOOKUP(K257,基本設定!$A$3:$B$7,2,FALSE),"")</f>
        <v/>
      </c>
      <c r="M257" s="37"/>
      <c r="N257" s="37"/>
      <c r="O257" s="35"/>
      <c r="P257" s="35"/>
      <c r="Q257" s="35"/>
      <c r="R257" s="37"/>
      <c r="S257" s="35"/>
      <c r="T257" s="35"/>
      <c r="U257" s="37"/>
      <c r="V257" s="35"/>
      <c r="W257" s="35"/>
      <c r="X257" s="37"/>
      <c r="Y257" s="35"/>
      <c r="Z257" s="35"/>
      <c r="AB257" s="98" t="str">
        <f t="shared" si="6"/>
        <v/>
      </c>
    </row>
    <row r="258" spans="1:28" s="40" customFormat="1" x14ac:dyDescent="0.15">
      <c r="A258" s="25">
        <f t="shared" si="7"/>
        <v>256</v>
      </c>
      <c r="B258" s="34"/>
      <c r="C258" s="44"/>
      <c r="D258" s="42"/>
      <c r="E258" s="44"/>
      <c r="F258" s="44"/>
      <c r="G258" s="36"/>
      <c r="H258" s="36"/>
      <c r="I258" s="37"/>
      <c r="J258" s="37"/>
      <c r="K258" s="35"/>
      <c r="L258" s="35" t="str">
        <f>IFERROR(VLOOKUP(K258,基本設定!$A$3:$B$7,2,FALSE),"")</f>
        <v/>
      </c>
      <c r="M258" s="37"/>
      <c r="N258" s="37"/>
      <c r="O258" s="35"/>
      <c r="P258" s="35"/>
      <c r="Q258" s="35"/>
      <c r="R258" s="37"/>
      <c r="S258" s="35"/>
      <c r="T258" s="35"/>
      <c r="U258" s="37"/>
      <c r="V258" s="35"/>
      <c r="W258" s="35"/>
      <c r="X258" s="37"/>
      <c r="Y258" s="35"/>
      <c r="Z258" s="35"/>
      <c r="AB258" s="98" t="str">
        <f t="shared" si="6"/>
        <v/>
      </c>
    </row>
    <row r="259" spans="1:28" s="40" customFormat="1" x14ac:dyDescent="0.15">
      <c r="A259" s="25">
        <f t="shared" si="7"/>
        <v>257</v>
      </c>
      <c r="B259" s="34"/>
      <c r="C259" s="44"/>
      <c r="D259" s="42"/>
      <c r="E259" s="44"/>
      <c r="F259" s="44"/>
      <c r="G259" s="36"/>
      <c r="H259" s="36"/>
      <c r="I259" s="37"/>
      <c r="J259" s="37"/>
      <c r="K259" s="35"/>
      <c r="L259" s="35" t="str">
        <f>IFERROR(VLOOKUP(K259,基本設定!$A$3:$B$7,2,FALSE),"")</f>
        <v/>
      </c>
      <c r="M259" s="37"/>
      <c r="N259" s="37"/>
      <c r="O259" s="35"/>
      <c r="P259" s="35"/>
      <c r="Q259" s="35"/>
      <c r="R259" s="37"/>
      <c r="S259" s="35"/>
      <c r="T259" s="35"/>
      <c r="U259" s="37"/>
      <c r="V259" s="35"/>
      <c r="W259" s="35"/>
      <c r="X259" s="37"/>
      <c r="Y259" s="35"/>
      <c r="Z259" s="35"/>
      <c r="AB259" s="98" t="str">
        <f t="shared" ref="AB259:AB322" si="8">IF(COUNTIF($B$3:$B$502,B259)&gt;1,"重複","")</f>
        <v/>
      </c>
    </row>
    <row r="260" spans="1:28" s="40" customFormat="1" x14ac:dyDescent="0.15">
      <c r="A260" s="25">
        <f t="shared" ref="A260:A323" si="9">HYPERLINK("#"&amp;TEXT(B260,"0000000000")&amp;"!N4",ROW(A260)-2)</f>
        <v>258</v>
      </c>
      <c r="B260" s="34"/>
      <c r="C260" s="44"/>
      <c r="D260" s="42"/>
      <c r="E260" s="44"/>
      <c r="F260" s="44"/>
      <c r="G260" s="36"/>
      <c r="H260" s="36"/>
      <c r="I260" s="37"/>
      <c r="J260" s="37"/>
      <c r="K260" s="35"/>
      <c r="L260" s="35" t="str">
        <f>IFERROR(VLOOKUP(K260,基本設定!$A$3:$B$7,2,FALSE),"")</f>
        <v/>
      </c>
      <c r="M260" s="37"/>
      <c r="N260" s="37"/>
      <c r="O260" s="35"/>
      <c r="P260" s="35"/>
      <c r="Q260" s="35"/>
      <c r="R260" s="37"/>
      <c r="S260" s="35"/>
      <c r="T260" s="35"/>
      <c r="U260" s="37"/>
      <c r="V260" s="35"/>
      <c r="W260" s="35"/>
      <c r="X260" s="37"/>
      <c r="Y260" s="35"/>
      <c r="Z260" s="35"/>
      <c r="AB260" s="98" t="str">
        <f t="shared" si="8"/>
        <v/>
      </c>
    </row>
    <row r="261" spans="1:28" s="40" customFormat="1" x14ac:dyDescent="0.15">
      <c r="A261" s="25">
        <f t="shared" si="9"/>
        <v>259</v>
      </c>
      <c r="B261" s="34"/>
      <c r="C261" s="44"/>
      <c r="D261" s="42"/>
      <c r="E261" s="44"/>
      <c r="F261" s="44"/>
      <c r="G261" s="36"/>
      <c r="H261" s="36"/>
      <c r="I261" s="37"/>
      <c r="J261" s="37"/>
      <c r="K261" s="35"/>
      <c r="L261" s="35" t="str">
        <f>IFERROR(VLOOKUP(K261,基本設定!$A$3:$B$7,2,FALSE),"")</f>
        <v/>
      </c>
      <c r="M261" s="37"/>
      <c r="N261" s="37"/>
      <c r="O261" s="35"/>
      <c r="P261" s="35"/>
      <c r="Q261" s="35"/>
      <c r="R261" s="37"/>
      <c r="S261" s="35"/>
      <c r="T261" s="35"/>
      <c r="U261" s="37"/>
      <c r="V261" s="35"/>
      <c r="W261" s="35"/>
      <c r="X261" s="37"/>
      <c r="Y261" s="35"/>
      <c r="Z261" s="35"/>
      <c r="AB261" s="98" t="str">
        <f t="shared" si="8"/>
        <v/>
      </c>
    </row>
    <row r="262" spans="1:28" s="40" customFormat="1" x14ac:dyDescent="0.15">
      <c r="A262" s="25">
        <f t="shared" si="9"/>
        <v>260</v>
      </c>
      <c r="B262" s="34"/>
      <c r="C262" s="44"/>
      <c r="D262" s="42"/>
      <c r="E262" s="44"/>
      <c r="F262" s="44"/>
      <c r="G262" s="36"/>
      <c r="H262" s="36"/>
      <c r="I262" s="37"/>
      <c r="J262" s="37"/>
      <c r="K262" s="35"/>
      <c r="L262" s="35" t="str">
        <f>IFERROR(VLOOKUP(K262,基本設定!$A$3:$B$7,2,FALSE),"")</f>
        <v/>
      </c>
      <c r="M262" s="37"/>
      <c r="N262" s="37"/>
      <c r="O262" s="35"/>
      <c r="P262" s="35"/>
      <c r="Q262" s="35"/>
      <c r="R262" s="37"/>
      <c r="S262" s="35"/>
      <c r="T262" s="35"/>
      <c r="U262" s="37"/>
      <c r="V262" s="35"/>
      <c r="W262" s="35"/>
      <c r="X262" s="37"/>
      <c r="Y262" s="35"/>
      <c r="Z262" s="35"/>
      <c r="AB262" s="98" t="str">
        <f t="shared" si="8"/>
        <v/>
      </c>
    </row>
    <row r="263" spans="1:28" s="40" customFormat="1" x14ac:dyDescent="0.15">
      <c r="A263" s="25">
        <f t="shared" si="9"/>
        <v>261</v>
      </c>
      <c r="B263" s="34"/>
      <c r="C263" s="44"/>
      <c r="D263" s="42"/>
      <c r="E263" s="44"/>
      <c r="F263" s="44"/>
      <c r="G263" s="36"/>
      <c r="H263" s="36"/>
      <c r="I263" s="37"/>
      <c r="J263" s="37"/>
      <c r="K263" s="35"/>
      <c r="L263" s="35" t="str">
        <f>IFERROR(VLOOKUP(K263,基本設定!$A$3:$B$7,2,FALSE),"")</f>
        <v/>
      </c>
      <c r="M263" s="37"/>
      <c r="N263" s="37"/>
      <c r="O263" s="35"/>
      <c r="P263" s="35"/>
      <c r="Q263" s="35"/>
      <c r="R263" s="37"/>
      <c r="S263" s="35"/>
      <c r="T263" s="35"/>
      <c r="U263" s="37"/>
      <c r="V263" s="35"/>
      <c r="W263" s="35"/>
      <c r="X263" s="37"/>
      <c r="Y263" s="35"/>
      <c r="Z263" s="35"/>
      <c r="AB263" s="98" t="str">
        <f t="shared" si="8"/>
        <v/>
      </c>
    </row>
    <row r="264" spans="1:28" s="40" customFormat="1" x14ac:dyDescent="0.15">
      <c r="A264" s="25">
        <f t="shared" si="9"/>
        <v>262</v>
      </c>
      <c r="B264" s="34"/>
      <c r="C264" s="44"/>
      <c r="D264" s="42"/>
      <c r="E264" s="44"/>
      <c r="F264" s="44"/>
      <c r="G264" s="36"/>
      <c r="H264" s="36"/>
      <c r="I264" s="37"/>
      <c r="J264" s="37"/>
      <c r="K264" s="35"/>
      <c r="L264" s="35" t="str">
        <f>IFERROR(VLOOKUP(K264,基本設定!$A$3:$B$7,2,FALSE),"")</f>
        <v/>
      </c>
      <c r="M264" s="37"/>
      <c r="N264" s="37"/>
      <c r="O264" s="35"/>
      <c r="P264" s="35"/>
      <c r="Q264" s="35"/>
      <c r="R264" s="37"/>
      <c r="S264" s="35"/>
      <c r="T264" s="35"/>
      <c r="U264" s="37"/>
      <c r="V264" s="35"/>
      <c r="W264" s="35"/>
      <c r="X264" s="37"/>
      <c r="Y264" s="35"/>
      <c r="Z264" s="35"/>
      <c r="AB264" s="98" t="str">
        <f t="shared" si="8"/>
        <v/>
      </c>
    </row>
    <row r="265" spans="1:28" s="40" customFormat="1" x14ac:dyDescent="0.15">
      <c r="A265" s="25">
        <f t="shared" si="9"/>
        <v>263</v>
      </c>
      <c r="B265" s="34"/>
      <c r="C265" s="44"/>
      <c r="D265" s="42"/>
      <c r="E265" s="44"/>
      <c r="F265" s="44"/>
      <c r="G265" s="36"/>
      <c r="H265" s="36"/>
      <c r="I265" s="37"/>
      <c r="J265" s="37"/>
      <c r="K265" s="35"/>
      <c r="L265" s="35" t="str">
        <f>IFERROR(VLOOKUP(K265,基本設定!$A$3:$B$7,2,FALSE),"")</f>
        <v/>
      </c>
      <c r="M265" s="37"/>
      <c r="N265" s="37"/>
      <c r="O265" s="35"/>
      <c r="P265" s="35"/>
      <c r="Q265" s="35"/>
      <c r="R265" s="37"/>
      <c r="S265" s="35"/>
      <c r="T265" s="35"/>
      <c r="U265" s="37"/>
      <c r="V265" s="35"/>
      <c r="W265" s="35"/>
      <c r="X265" s="37"/>
      <c r="Y265" s="35"/>
      <c r="Z265" s="35"/>
      <c r="AB265" s="98" t="str">
        <f t="shared" si="8"/>
        <v/>
      </c>
    </row>
    <row r="266" spans="1:28" s="40" customFormat="1" x14ac:dyDescent="0.15">
      <c r="A266" s="25">
        <f t="shared" si="9"/>
        <v>264</v>
      </c>
      <c r="B266" s="34"/>
      <c r="C266" s="44"/>
      <c r="D266" s="42"/>
      <c r="E266" s="44"/>
      <c r="F266" s="44"/>
      <c r="G266" s="36"/>
      <c r="H266" s="36"/>
      <c r="I266" s="37"/>
      <c r="J266" s="37"/>
      <c r="K266" s="35"/>
      <c r="L266" s="35" t="str">
        <f>IFERROR(VLOOKUP(K266,基本設定!$A$3:$B$7,2,FALSE),"")</f>
        <v/>
      </c>
      <c r="M266" s="37"/>
      <c r="N266" s="37"/>
      <c r="O266" s="35"/>
      <c r="P266" s="35"/>
      <c r="Q266" s="35"/>
      <c r="R266" s="37"/>
      <c r="S266" s="35"/>
      <c r="T266" s="35"/>
      <c r="U266" s="37"/>
      <c r="V266" s="35"/>
      <c r="W266" s="35"/>
      <c r="X266" s="37"/>
      <c r="Y266" s="35"/>
      <c r="Z266" s="35"/>
      <c r="AB266" s="98" t="str">
        <f t="shared" si="8"/>
        <v/>
      </c>
    </row>
    <row r="267" spans="1:28" s="40" customFormat="1" x14ac:dyDescent="0.15">
      <c r="A267" s="25">
        <f t="shared" si="9"/>
        <v>265</v>
      </c>
      <c r="B267" s="34"/>
      <c r="C267" s="44"/>
      <c r="D267" s="42"/>
      <c r="E267" s="44"/>
      <c r="F267" s="44"/>
      <c r="G267" s="36"/>
      <c r="H267" s="36"/>
      <c r="I267" s="37"/>
      <c r="J267" s="37"/>
      <c r="K267" s="35"/>
      <c r="L267" s="35" t="str">
        <f>IFERROR(VLOOKUP(K267,基本設定!$A$3:$B$7,2,FALSE),"")</f>
        <v/>
      </c>
      <c r="M267" s="37"/>
      <c r="N267" s="37"/>
      <c r="O267" s="35"/>
      <c r="P267" s="35"/>
      <c r="Q267" s="35"/>
      <c r="R267" s="37"/>
      <c r="S267" s="35"/>
      <c r="T267" s="35"/>
      <c r="U267" s="37"/>
      <c r="V267" s="35"/>
      <c r="W267" s="35"/>
      <c r="X267" s="37"/>
      <c r="Y267" s="35"/>
      <c r="Z267" s="35"/>
      <c r="AB267" s="98" t="str">
        <f t="shared" si="8"/>
        <v/>
      </c>
    </row>
    <row r="268" spans="1:28" s="40" customFormat="1" x14ac:dyDescent="0.15">
      <c r="A268" s="25">
        <f t="shared" si="9"/>
        <v>266</v>
      </c>
      <c r="B268" s="34"/>
      <c r="C268" s="44"/>
      <c r="D268" s="42"/>
      <c r="E268" s="44"/>
      <c r="F268" s="44"/>
      <c r="G268" s="36"/>
      <c r="H268" s="36"/>
      <c r="I268" s="37"/>
      <c r="J268" s="37"/>
      <c r="K268" s="35"/>
      <c r="L268" s="35" t="str">
        <f>IFERROR(VLOOKUP(K268,基本設定!$A$3:$B$7,2,FALSE),"")</f>
        <v/>
      </c>
      <c r="M268" s="37"/>
      <c r="N268" s="37"/>
      <c r="O268" s="35"/>
      <c r="P268" s="35"/>
      <c r="Q268" s="35"/>
      <c r="R268" s="37"/>
      <c r="S268" s="35"/>
      <c r="T268" s="35"/>
      <c r="U268" s="37"/>
      <c r="V268" s="35"/>
      <c r="W268" s="35"/>
      <c r="X268" s="37"/>
      <c r="Y268" s="35"/>
      <c r="Z268" s="35"/>
      <c r="AB268" s="98" t="str">
        <f t="shared" si="8"/>
        <v/>
      </c>
    </row>
    <row r="269" spans="1:28" s="40" customFormat="1" x14ac:dyDescent="0.15">
      <c r="A269" s="25">
        <f t="shared" si="9"/>
        <v>267</v>
      </c>
      <c r="B269" s="34"/>
      <c r="C269" s="44"/>
      <c r="D269" s="42"/>
      <c r="E269" s="44"/>
      <c r="F269" s="44"/>
      <c r="G269" s="36"/>
      <c r="H269" s="36"/>
      <c r="I269" s="37"/>
      <c r="J269" s="37"/>
      <c r="K269" s="35"/>
      <c r="L269" s="35" t="str">
        <f>IFERROR(VLOOKUP(K269,基本設定!$A$3:$B$7,2,FALSE),"")</f>
        <v/>
      </c>
      <c r="M269" s="37"/>
      <c r="N269" s="37"/>
      <c r="O269" s="35"/>
      <c r="P269" s="35"/>
      <c r="Q269" s="35"/>
      <c r="R269" s="37"/>
      <c r="S269" s="35"/>
      <c r="T269" s="35"/>
      <c r="U269" s="37"/>
      <c r="V269" s="35"/>
      <c r="W269" s="35"/>
      <c r="X269" s="37"/>
      <c r="Y269" s="35"/>
      <c r="Z269" s="35"/>
      <c r="AB269" s="98" t="str">
        <f t="shared" si="8"/>
        <v/>
      </c>
    </row>
    <row r="270" spans="1:28" s="40" customFormat="1" x14ac:dyDescent="0.15">
      <c r="A270" s="25">
        <f t="shared" si="9"/>
        <v>268</v>
      </c>
      <c r="B270" s="34"/>
      <c r="C270" s="44"/>
      <c r="D270" s="42"/>
      <c r="E270" s="44"/>
      <c r="F270" s="44"/>
      <c r="G270" s="36"/>
      <c r="H270" s="36"/>
      <c r="I270" s="37"/>
      <c r="J270" s="37"/>
      <c r="K270" s="35"/>
      <c r="L270" s="35" t="str">
        <f>IFERROR(VLOOKUP(K270,基本設定!$A$3:$B$7,2,FALSE),"")</f>
        <v/>
      </c>
      <c r="M270" s="37"/>
      <c r="N270" s="37"/>
      <c r="O270" s="35"/>
      <c r="P270" s="35"/>
      <c r="Q270" s="35"/>
      <c r="R270" s="37"/>
      <c r="S270" s="35"/>
      <c r="T270" s="35"/>
      <c r="U270" s="37"/>
      <c r="V270" s="35"/>
      <c r="W270" s="35"/>
      <c r="X270" s="37"/>
      <c r="Y270" s="35"/>
      <c r="Z270" s="35"/>
      <c r="AB270" s="98" t="str">
        <f t="shared" si="8"/>
        <v/>
      </c>
    </row>
    <row r="271" spans="1:28" s="40" customFormat="1" x14ac:dyDescent="0.15">
      <c r="A271" s="25">
        <f t="shared" si="9"/>
        <v>269</v>
      </c>
      <c r="B271" s="34"/>
      <c r="C271" s="44"/>
      <c r="D271" s="42"/>
      <c r="E271" s="44"/>
      <c r="F271" s="44"/>
      <c r="G271" s="36"/>
      <c r="H271" s="36"/>
      <c r="I271" s="37"/>
      <c r="J271" s="37"/>
      <c r="K271" s="35"/>
      <c r="L271" s="35" t="str">
        <f>IFERROR(VLOOKUP(K271,基本設定!$A$3:$B$7,2,FALSE),"")</f>
        <v/>
      </c>
      <c r="M271" s="37"/>
      <c r="N271" s="37"/>
      <c r="O271" s="35"/>
      <c r="P271" s="35"/>
      <c r="Q271" s="35"/>
      <c r="R271" s="37"/>
      <c r="S271" s="35"/>
      <c r="T271" s="35"/>
      <c r="U271" s="37"/>
      <c r="V271" s="35"/>
      <c r="W271" s="35"/>
      <c r="X271" s="37"/>
      <c r="Y271" s="35"/>
      <c r="Z271" s="35"/>
      <c r="AB271" s="98" t="str">
        <f t="shared" si="8"/>
        <v/>
      </c>
    </row>
    <row r="272" spans="1:28" s="40" customFormat="1" x14ac:dyDescent="0.15">
      <c r="A272" s="25">
        <f t="shared" si="9"/>
        <v>270</v>
      </c>
      <c r="B272" s="34"/>
      <c r="C272" s="44"/>
      <c r="D272" s="42"/>
      <c r="E272" s="44"/>
      <c r="F272" s="44"/>
      <c r="G272" s="36"/>
      <c r="H272" s="36"/>
      <c r="I272" s="37"/>
      <c r="J272" s="37"/>
      <c r="K272" s="35"/>
      <c r="L272" s="35" t="str">
        <f>IFERROR(VLOOKUP(K272,基本設定!$A$3:$B$7,2,FALSE),"")</f>
        <v/>
      </c>
      <c r="M272" s="37"/>
      <c r="N272" s="37"/>
      <c r="O272" s="35"/>
      <c r="P272" s="35"/>
      <c r="Q272" s="35"/>
      <c r="R272" s="37"/>
      <c r="S272" s="35"/>
      <c r="T272" s="35"/>
      <c r="U272" s="37"/>
      <c r="V272" s="35"/>
      <c r="W272" s="35"/>
      <c r="X272" s="37"/>
      <c r="Y272" s="35"/>
      <c r="Z272" s="35"/>
      <c r="AB272" s="98" t="str">
        <f t="shared" si="8"/>
        <v/>
      </c>
    </row>
    <row r="273" spans="1:28" s="40" customFormat="1" x14ac:dyDescent="0.15">
      <c r="A273" s="25">
        <f t="shared" si="9"/>
        <v>271</v>
      </c>
      <c r="B273" s="34"/>
      <c r="C273" s="44"/>
      <c r="D273" s="42"/>
      <c r="E273" s="44"/>
      <c r="F273" s="44"/>
      <c r="G273" s="36"/>
      <c r="H273" s="36"/>
      <c r="I273" s="37"/>
      <c r="J273" s="37"/>
      <c r="K273" s="35"/>
      <c r="L273" s="35" t="str">
        <f>IFERROR(VLOOKUP(K273,基本設定!$A$3:$B$7,2,FALSE),"")</f>
        <v/>
      </c>
      <c r="M273" s="37"/>
      <c r="N273" s="37"/>
      <c r="O273" s="35"/>
      <c r="P273" s="35"/>
      <c r="Q273" s="35"/>
      <c r="R273" s="37"/>
      <c r="S273" s="35"/>
      <c r="T273" s="35"/>
      <c r="U273" s="37"/>
      <c r="V273" s="35"/>
      <c r="W273" s="35"/>
      <c r="X273" s="37"/>
      <c r="Y273" s="35"/>
      <c r="Z273" s="35"/>
      <c r="AB273" s="98" t="str">
        <f t="shared" si="8"/>
        <v/>
      </c>
    </row>
    <row r="274" spans="1:28" s="40" customFormat="1" x14ac:dyDescent="0.15">
      <c r="A274" s="25">
        <f t="shared" si="9"/>
        <v>272</v>
      </c>
      <c r="B274" s="34"/>
      <c r="C274" s="44"/>
      <c r="D274" s="42"/>
      <c r="E274" s="44"/>
      <c r="F274" s="44"/>
      <c r="G274" s="36"/>
      <c r="H274" s="36"/>
      <c r="I274" s="37"/>
      <c r="J274" s="37"/>
      <c r="K274" s="35"/>
      <c r="L274" s="35" t="str">
        <f>IFERROR(VLOOKUP(K274,基本設定!$A$3:$B$7,2,FALSE),"")</f>
        <v/>
      </c>
      <c r="M274" s="37"/>
      <c r="N274" s="37"/>
      <c r="O274" s="35"/>
      <c r="P274" s="35"/>
      <c r="Q274" s="35"/>
      <c r="R274" s="37"/>
      <c r="S274" s="35"/>
      <c r="T274" s="35"/>
      <c r="U274" s="37"/>
      <c r="V274" s="35"/>
      <c r="W274" s="35"/>
      <c r="X274" s="37"/>
      <c r="Y274" s="35"/>
      <c r="Z274" s="35"/>
      <c r="AB274" s="98" t="str">
        <f t="shared" si="8"/>
        <v/>
      </c>
    </row>
    <row r="275" spans="1:28" s="40" customFormat="1" x14ac:dyDescent="0.15">
      <c r="A275" s="25">
        <f t="shared" si="9"/>
        <v>273</v>
      </c>
      <c r="B275" s="34"/>
      <c r="C275" s="44"/>
      <c r="D275" s="42"/>
      <c r="E275" s="44"/>
      <c r="F275" s="44"/>
      <c r="G275" s="36"/>
      <c r="H275" s="36"/>
      <c r="I275" s="37"/>
      <c r="J275" s="37"/>
      <c r="K275" s="35"/>
      <c r="L275" s="35" t="str">
        <f>IFERROR(VLOOKUP(K275,基本設定!$A$3:$B$7,2,FALSE),"")</f>
        <v/>
      </c>
      <c r="M275" s="37"/>
      <c r="N275" s="37"/>
      <c r="O275" s="35"/>
      <c r="P275" s="35"/>
      <c r="Q275" s="35"/>
      <c r="R275" s="37"/>
      <c r="S275" s="35"/>
      <c r="T275" s="35"/>
      <c r="U275" s="37"/>
      <c r="V275" s="35"/>
      <c r="W275" s="35"/>
      <c r="X275" s="37"/>
      <c r="Y275" s="35"/>
      <c r="Z275" s="35"/>
      <c r="AB275" s="98" t="str">
        <f t="shared" si="8"/>
        <v/>
      </c>
    </row>
    <row r="276" spans="1:28" s="40" customFormat="1" x14ac:dyDescent="0.15">
      <c r="A276" s="25">
        <f t="shared" si="9"/>
        <v>274</v>
      </c>
      <c r="B276" s="34"/>
      <c r="C276" s="44"/>
      <c r="D276" s="42"/>
      <c r="E276" s="44"/>
      <c r="F276" s="44"/>
      <c r="G276" s="36"/>
      <c r="H276" s="36"/>
      <c r="I276" s="37"/>
      <c r="J276" s="37"/>
      <c r="K276" s="35"/>
      <c r="L276" s="35" t="str">
        <f>IFERROR(VLOOKUP(K276,基本設定!$A$3:$B$7,2,FALSE),"")</f>
        <v/>
      </c>
      <c r="M276" s="37"/>
      <c r="N276" s="37"/>
      <c r="O276" s="35"/>
      <c r="P276" s="35"/>
      <c r="Q276" s="35"/>
      <c r="R276" s="37"/>
      <c r="S276" s="35"/>
      <c r="T276" s="35"/>
      <c r="U276" s="37"/>
      <c r="V276" s="35"/>
      <c r="W276" s="35"/>
      <c r="X276" s="37"/>
      <c r="Y276" s="35"/>
      <c r="Z276" s="35"/>
      <c r="AB276" s="98" t="str">
        <f t="shared" si="8"/>
        <v/>
      </c>
    </row>
    <row r="277" spans="1:28" s="40" customFormat="1" x14ac:dyDescent="0.15">
      <c r="A277" s="25">
        <f t="shared" si="9"/>
        <v>275</v>
      </c>
      <c r="B277" s="34"/>
      <c r="C277" s="44"/>
      <c r="D277" s="42"/>
      <c r="E277" s="44"/>
      <c r="F277" s="44"/>
      <c r="G277" s="36"/>
      <c r="H277" s="36"/>
      <c r="I277" s="37"/>
      <c r="J277" s="37"/>
      <c r="K277" s="35"/>
      <c r="L277" s="35" t="str">
        <f>IFERROR(VLOOKUP(K277,基本設定!$A$3:$B$7,2,FALSE),"")</f>
        <v/>
      </c>
      <c r="M277" s="37"/>
      <c r="N277" s="37"/>
      <c r="O277" s="35"/>
      <c r="P277" s="35"/>
      <c r="Q277" s="35"/>
      <c r="R277" s="37"/>
      <c r="S277" s="35"/>
      <c r="T277" s="35"/>
      <c r="U277" s="37"/>
      <c r="V277" s="35"/>
      <c r="W277" s="35"/>
      <c r="X277" s="37"/>
      <c r="Y277" s="35"/>
      <c r="Z277" s="35"/>
      <c r="AB277" s="98" t="str">
        <f t="shared" si="8"/>
        <v/>
      </c>
    </row>
    <row r="278" spans="1:28" s="40" customFormat="1" x14ac:dyDescent="0.15">
      <c r="A278" s="25">
        <f t="shared" si="9"/>
        <v>276</v>
      </c>
      <c r="B278" s="34"/>
      <c r="C278" s="44"/>
      <c r="D278" s="42"/>
      <c r="E278" s="44"/>
      <c r="F278" s="44"/>
      <c r="G278" s="36"/>
      <c r="H278" s="36"/>
      <c r="I278" s="37"/>
      <c r="J278" s="37"/>
      <c r="K278" s="35"/>
      <c r="L278" s="35" t="str">
        <f>IFERROR(VLOOKUP(K278,基本設定!$A$3:$B$7,2,FALSE),"")</f>
        <v/>
      </c>
      <c r="M278" s="37"/>
      <c r="N278" s="37"/>
      <c r="O278" s="35"/>
      <c r="P278" s="35"/>
      <c r="Q278" s="35"/>
      <c r="R278" s="37"/>
      <c r="S278" s="35"/>
      <c r="T278" s="35"/>
      <c r="U278" s="37"/>
      <c r="V278" s="35"/>
      <c r="W278" s="35"/>
      <c r="X278" s="37"/>
      <c r="Y278" s="35"/>
      <c r="Z278" s="35"/>
      <c r="AB278" s="98" t="str">
        <f t="shared" si="8"/>
        <v/>
      </c>
    </row>
    <row r="279" spans="1:28" s="40" customFormat="1" x14ac:dyDescent="0.15">
      <c r="A279" s="25">
        <f t="shared" si="9"/>
        <v>277</v>
      </c>
      <c r="B279" s="34"/>
      <c r="C279" s="44"/>
      <c r="D279" s="42"/>
      <c r="E279" s="44"/>
      <c r="F279" s="44"/>
      <c r="G279" s="36"/>
      <c r="H279" s="36"/>
      <c r="I279" s="37"/>
      <c r="J279" s="37"/>
      <c r="K279" s="35"/>
      <c r="L279" s="35" t="str">
        <f>IFERROR(VLOOKUP(K279,基本設定!$A$3:$B$7,2,FALSE),"")</f>
        <v/>
      </c>
      <c r="M279" s="37"/>
      <c r="N279" s="37"/>
      <c r="O279" s="35"/>
      <c r="P279" s="35"/>
      <c r="Q279" s="35"/>
      <c r="R279" s="37"/>
      <c r="S279" s="35"/>
      <c r="T279" s="35"/>
      <c r="U279" s="37"/>
      <c r="V279" s="35"/>
      <c r="W279" s="35"/>
      <c r="X279" s="37"/>
      <c r="Y279" s="35"/>
      <c r="Z279" s="35"/>
      <c r="AB279" s="98" t="str">
        <f t="shared" si="8"/>
        <v/>
      </c>
    </row>
    <row r="280" spans="1:28" s="40" customFormat="1" x14ac:dyDescent="0.15">
      <c r="A280" s="25">
        <f t="shared" si="9"/>
        <v>278</v>
      </c>
      <c r="B280" s="34"/>
      <c r="C280" s="44"/>
      <c r="D280" s="42"/>
      <c r="E280" s="44"/>
      <c r="F280" s="44"/>
      <c r="G280" s="36"/>
      <c r="H280" s="36"/>
      <c r="I280" s="37"/>
      <c r="J280" s="37"/>
      <c r="K280" s="35"/>
      <c r="L280" s="35" t="str">
        <f>IFERROR(VLOOKUP(K280,基本設定!$A$3:$B$7,2,FALSE),"")</f>
        <v/>
      </c>
      <c r="M280" s="37"/>
      <c r="N280" s="37"/>
      <c r="O280" s="35"/>
      <c r="P280" s="35"/>
      <c r="Q280" s="35"/>
      <c r="R280" s="37"/>
      <c r="S280" s="35"/>
      <c r="T280" s="35"/>
      <c r="U280" s="37"/>
      <c r="V280" s="35"/>
      <c r="W280" s="35"/>
      <c r="X280" s="37"/>
      <c r="Y280" s="35"/>
      <c r="Z280" s="35"/>
      <c r="AB280" s="98" t="str">
        <f t="shared" si="8"/>
        <v/>
      </c>
    </row>
    <row r="281" spans="1:28" s="40" customFormat="1" x14ac:dyDescent="0.15">
      <c r="A281" s="25">
        <f t="shared" si="9"/>
        <v>279</v>
      </c>
      <c r="B281" s="34"/>
      <c r="C281" s="44"/>
      <c r="D281" s="42"/>
      <c r="E281" s="44"/>
      <c r="F281" s="44"/>
      <c r="G281" s="36"/>
      <c r="H281" s="36"/>
      <c r="I281" s="37"/>
      <c r="J281" s="37"/>
      <c r="K281" s="35"/>
      <c r="L281" s="35" t="str">
        <f>IFERROR(VLOOKUP(K281,基本設定!$A$3:$B$7,2,FALSE),"")</f>
        <v/>
      </c>
      <c r="M281" s="37"/>
      <c r="N281" s="37"/>
      <c r="O281" s="35"/>
      <c r="P281" s="35"/>
      <c r="Q281" s="35"/>
      <c r="R281" s="37"/>
      <c r="S281" s="35"/>
      <c r="T281" s="35"/>
      <c r="U281" s="37"/>
      <c r="V281" s="35"/>
      <c r="W281" s="35"/>
      <c r="X281" s="37"/>
      <c r="Y281" s="35"/>
      <c r="Z281" s="35"/>
      <c r="AB281" s="98" t="str">
        <f t="shared" si="8"/>
        <v/>
      </c>
    </row>
    <row r="282" spans="1:28" s="40" customFormat="1" x14ac:dyDescent="0.15">
      <c r="A282" s="25">
        <f t="shared" si="9"/>
        <v>280</v>
      </c>
      <c r="B282" s="34"/>
      <c r="C282" s="44"/>
      <c r="D282" s="42"/>
      <c r="E282" s="44"/>
      <c r="F282" s="44"/>
      <c r="G282" s="36"/>
      <c r="H282" s="36"/>
      <c r="I282" s="37"/>
      <c r="J282" s="37"/>
      <c r="K282" s="35"/>
      <c r="L282" s="35" t="str">
        <f>IFERROR(VLOOKUP(K282,基本設定!$A$3:$B$7,2,FALSE),"")</f>
        <v/>
      </c>
      <c r="M282" s="37"/>
      <c r="N282" s="37"/>
      <c r="O282" s="35"/>
      <c r="P282" s="35"/>
      <c r="Q282" s="35"/>
      <c r="R282" s="37"/>
      <c r="S282" s="35"/>
      <c r="T282" s="35"/>
      <c r="U282" s="37"/>
      <c r="V282" s="35"/>
      <c r="W282" s="35"/>
      <c r="X282" s="37"/>
      <c r="Y282" s="35"/>
      <c r="Z282" s="35"/>
      <c r="AB282" s="98" t="str">
        <f t="shared" si="8"/>
        <v/>
      </c>
    </row>
    <row r="283" spans="1:28" s="40" customFormat="1" x14ac:dyDescent="0.15">
      <c r="A283" s="25">
        <f t="shared" si="9"/>
        <v>281</v>
      </c>
      <c r="B283" s="34"/>
      <c r="C283" s="44"/>
      <c r="D283" s="42"/>
      <c r="E283" s="44"/>
      <c r="F283" s="44"/>
      <c r="G283" s="36"/>
      <c r="H283" s="36"/>
      <c r="I283" s="37"/>
      <c r="J283" s="37"/>
      <c r="K283" s="35"/>
      <c r="L283" s="35" t="str">
        <f>IFERROR(VLOOKUP(K283,基本設定!$A$3:$B$7,2,FALSE),"")</f>
        <v/>
      </c>
      <c r="M283" s="37"/>
      <c r="N283" s="37"/>
      <c r="O283" s="35"/>
      <c r="P283" s="35"/>
      <c r="Q283" s="35"/>
      <c r="R283" s="37"/>
      <c r="S283" s="35"/>
      <c r="T283" s="35"/>
      <c r="U283" s="37"/>
      <c r="V283" s="35"/>
      <c r="W283" s="35"/>
      <c r="X283" s="37"/>
      <c r="Y283" s="35"/>
      <c r="Z283" s="35"/>
      <c r="AB283" s="98" t="str">
        <f t="shared" si="8"/>
        <v/>
      </c>
    </row>
    <row r="284" spans="1:28" s="40" customFormat="1" x14ac:dyDescent="0.15">
      <c r="A284" s="25">
        <f t="shared" si="9"/>
        <v>282</v>
      </c>
      <c r="B284" s="34"/>
      <c r="C284" s="44"/>
      <c r="D284" s="42"/>
      <c r="E284" s="44"/>
      <c r="F284" s="44"/>
      <c r="G284" s="36"/>
      <c r="H284" s="36"/>
      <c r="I284" s="37"/>
      <c r="J284" s="37"/>
      <c r="K284" s="35"/>
      <c r="L284" s="35" t="str">
        <f>IFERROR(VLOOKUP(K284,基本設定!$A$3:$B$7,2,FALSE),"")</f>
        <v/>
      </c>
      <c r="M284" s="37"/>
      <c r="N284" s="37"/>
      <c r="O284" s="35"/>
      <c r="P284" s="35"/>
      <c r="Q284" s="35"/>
      <c r="R284" s="37"/>
      <c r="S284" s="35"/>
      <c r="T284" s="35"/>
      <c r="U284" s="37"/>
      <c r="V284" s="35"/>
      <c r="W284" s="35"/>
      <c r="X284" s="37"/>
      <c r="Y284" s="35"/>
      <c r="Z284" s="35"/>
      <c r="AB284" s="98" t="str">
        <f t="shared" si="8"/>
        <v/>
      </c>
    </row>
    <row r="285" spans="1:28" s="40" customFormat="1" x14ac:dyDescent="0.15">
      <c r="A285" s="25">
        <f t="shared" si="9"/>
        <v>283</v>
      </c>
      <c r="B285" s="34"/>
      <c r="C285" s="44"/>
      <c r="D285" s="42"/>
      <c r="E285" s="44"/>
      <c r="F285" s="44"/>
      <c r="G285" s="36"/>
      <c r="H285" s="36"/>
      <c r="I285" s="37"/>
      <c r="J285" s="37"/>
      <c r="K285" s="35"/>
      <c r="L285" s="35" t="str">
        <f>IFERROR(VLOOKUP(K285,基本設定!$A$3:$B$7,2,FALSE),"")</f>
        <v/>
      </c>
      <c r="M285" s="37"/>
      <c r="N285" s="37"/>
      <c r="O285" s="35"/>
      <c r="P285" s="35"/>
      <c r="Q285" s="35"/>
      <c r="R285" s="37"/>
      <c r="S285" s="35"/>
      <c r="T285" s="35"/>
      <c r="U285" s="37"/>
      <c r="V285" s="35"/>
      <c r="W285" s="35"/>
      <c r="X285" s="37"/>
      <c r="Y285" s="35"/>
      <c r="Z285" s="35"/>
      <c r="AB285" s="98" t="str">
        <f t="shared" si="8"/>
        <v/>
      </c>
    </row>
    <row r="286" spans="1:28" s="40" customFormat="1" x14ac:dyDescent="0.15">
      <c r="A286" s="25">
        <f t="shared" si="9"/>
        <v>284</v>
      </c>
      <c r="B286" s="34"/>
      <c r="C286" s="44"/>
      <c r="D286" s="42"/>
      <c r="E286" s="44"/>
      <c r="F286" s="44"/>
      <c r="G286" s="36"/>
      <c r="H286" s="36"/>
      <c r="I286" s="37"/>
      <c r="J286" s="37"/>
      <c r="K286" s="35"/>
      <c r="L286" s="35" t="str">
        <f>IFERROR(VLOOKUP(K286,基本設定!$A$3:$B$7,2,FALSE),"")</f>
        <v/>
      </c>
      <c r="M286" s="37"/>
      <c r="N286" s="37"/>
      <c r="O286" s="35"/>
      <c r="P286" s="35"/>
      <c r="Q286" s="35"/>
      <c r="R286" s="37"/>
      <c r="S286" s="35"/>
      <c r="T286" s="35"/>
      <c r="U286" s="37"/>
      <c r="V286" s="35"/>
      <c r="W286" s="35"/>
      <c r="X286" s="37"/>
      <c r="Y286" s="35"/>
      <c r="Z286" s="35"/>
      <c r="AB286" s="98" t="str">
        <f t="shared" si="8"/>
        <v/>
      </c>
    </row>
    <row r="287" spans="1:28" s="40" customFormat="1" x14ac:dyDescent="0.15">
      <c r="A287" s="25">
        <f t="shared" si="9"/>
        <v>285</v>
      </c>
      <c r="B287" s="34"/>
      <c r="C287" s="44"/>
      <c r="D287" s="42"/>
      <c r="E287" s="44"/>
      <c r="F287" s="44"/>
      <c r="G287" s="36"/>
      <c r="H287" s="36"/>
      <c r="I287" s="37"/>
      <c r="J287" s="37"/>
      <c r="K287" s="35"/>
      <c r="L287" s="35" t="str">
        <f>IFERROR(VLOOKUP(K287,基本設定!$A$3:$B$7,2,FALSE),"")</f>
        <v/>
      </c>
      <c r="M287" s="37"/>
      <c r="N287" s="37"/>
      <c r="O287" s="35"/>
      <c r="P287" s="35"/>
      <c r="Q287" s="35"/>
      <c r="R287" s="37"/>
      <c r="S287" s="35"/>
      <c r="T287" s="35"/>
      <c r="U287" s="37"/>
      <c r="V287" s="35"/>
      <c r="W287" s="35"/>
      <c r="X287" s="37"/>
      <c r="Y287" s="35"/>
      <c r="Z287" s="35"/>
      <c r="AB287" s="98" t="str">
        <f t="shared" si="8"/>
        <v/>
      </c>
    </row>
    <row r="288" spans="1:28" s="40" customFormat="1" x14ac:dyDescent="0.15">
      <c r="A288" s="25">
        <f t="shared" si="9"/>
        <v>286</v>
      </c>
      <c r="B288" s="34"/>
      <c r="C288" s="44"/>
      <c r="D288" s="42"/>
      <c r="E288" s="44"/>
      <c r="F288" s="44"/>
      <c r="G288" s="36"/>
      <c r="H288" s="36"/>
      <c r="I288" s="37"/>
      <c r="J288" s="37"/>
      <c r="K288" s="35"/>
      <c r="L288" s="35" t="str">
        <f>IFERROR(VLOOKUP(K288,基本設定!$A$3:$B$7,2,FALSE),"")</f>
        <v/>
      </c>
      <c r="M288" s="37"/>
      <c r="N288" s="37"/>
      <c r="O288" s="35"/>
      <c r="P288" s="35"/>
      <c r="Q288" s="35"/>
      <c r="R288" s="37"/>
      <c r="S288" s="35"/>
      <c r="T288" s="35"/>
      <c r="U288" s="37"/>
      <c r="V288" s="35"/>
      <c r="W288" s="35"/>
      <c r="X288" s="37"/>
      <c r="Y288" s="35"/>
      <c r="Z288" s="35"/>
      <c r="AB288" s="98" t="str">
        <f t="shared" si="8"/>
        <v/>
      </c>
    </row>
    <row r="289" spans="1:28" s="40" customFormat="1" x14ac:dyDescent="0.15">
      <c r="A289" s="25">
        <f t="shared" si="9"/>
        <v>287</v>
      </c>
      <c r="B289" s="34"/>
      <c r="C289" s="44"/>
      <c r="D289" s="42"/>
      <c r="E289" s="44"/>
      <c r="F289" s="44"/>
      <c r="G289" s="36"/>
      <c r="H289" s="36"/>
      <c r="I289" s="37"/>
      <c r="J289" s="37"/>
      <c r="K289" s="35"/>
      <c r="L289" s="35" t="str">
        <f>IFERROR(VLOOKUP(K289,基本設定!$A$3:$B$7,2,FALSE),"")</f>
        <v/>
      </c>
      <c r="M289" s="37"/>
      <c r="N289" s="37"/>
      <c r="O289" s="35"/>
      <c r="P289" s="35"/>
      <c r="Q289" s="35"/>
      <c r="R289" s="37"/>
      <c r="S289" s="35"/>
      <c r="T289" s="35"/>
      <c r="U289" s="37"/>
      <c r="V289" s="35"/>
      <c r="W289" s="35"/>
      <c r="X289" s="37"/>
      <c r="Y289" s="35"/>
      <c r="Z289" s="35"/>
      <c r="AB289" s="98" t="str">
        <f t="shared" si="8"/>
        <v/>
      </c>
    </row>
    <row r="290" spans="1:28" s="40" customFormat="1" x14ac:dyDescent="0.15">
      <c r="A290" s="25">
        <f t="shared" si="9"/>
        <v>288</v>
      </c>
      <c r="B290" s="34"/>
      <c r="C290" s="44"/>
      <c r="D290" s="42"/>
      <c r="E290" s="44"/>
      <c r="F290" s="44"/>
      <c r="G290" s="36"/>
      <c r="H290" s="36"/>
      <c r="I290" s="37"/>
      <c r="J290" s="37"/>
      <c r="K290" s="35"/>
      <c r="L290" s="35" t="str">
        <f>IFERROR(VLOOKUP(K290,基本設定!$A$3:$B$7,2,FALSE),"")</f>
        <v/>
      </c>
      <c r="M290" s="37"/>
      <c r="N290" s="37"/>
      <c r="O290" s="35"/>
      <c r="P290" s="35"/>
      <c r="Q290" s="35"/>
      <c r="R290" s="37"/>
      <c r="S290" s="35"/>
      <c r="T290" s="35"/>
      <c r="U290" s="37"/>
      <c r="V290" s="35"/>
      <c r="W290" s="35"/>
      <c r="X290" s="37"/>
      <c r="Y290" s="35"/>
      <c r="Z290" s="35"/>
      <c r="AB290" s="98" t="str">
        <f t="shared" si="8"/>
        <v/>
      </c>
    </row>
    <row r="291" spans="1:28" s="40" customFormat="1" x14ac:dyDescent="0.15">
      <c r="A291" s="25">
        <f t="shared" si="9"/>
        <v>289</v>
      </c>
      <c r="B291" s="34"/>
      <c r="C291" s="44"/>
      <c r="D291" s="42"/>
      <c r="E291" s="44"/>
      <c r="F291" s="44"/>
      <c r="G291" s="36"/>
      <c r="H291" s="36"/>
      <c r="I291" s="37"/>
      <c r="J291" s="37"/>
      <c r="K291" s="35"/>
      <c r="L291" s="35" t="str">
        <f>IFERROR(VLOOKUP(K291,基本設定!$A$3:$B$7,2,FALSE),"")</f>
        <v/>
      </c>
      <c r="M291" s="37"/>
      <c r="N291" s="37"/>
      <c r="O291" s="35"/>
      <c r="P291" s="35"/>
      <c r="Q291" s="35"/>
      <c r="R291" s="37"/>
      <c r="S291" s="35"/>
      <c r="T291" s="35"/>
      <c r="U291" s="37"/>
      <c r="V291" s="35"/>
      <c r="W291" s="35"/>
      <c r="X291" s="37"/>
      <c r="Y291" s="35"/>
      <c r="Z291" s="35"/>
      <c r="AB291" s="98" t="str">
        <f t="shared" si="8"/>
        <v/>
      </c>
    </row>
    <row r="292" spans="1:28" s="40" customFormat="1" x14ac:dyDescent="0.15">
      <c r="A292" s="25">
        <f t="shared" si="9"/>
        <v>290</v>
      </c>
      <c r="B292" s="34"/>
      <c r="C292" s="44"/>
      <c r="D292" s="42"/>
      <c r="E292" s="44"/>
      <c r="F292" s="44"/>
      <c r="G292" s="36"/>
      <c r="H292" s="36"/>
      <c r="I292" s="37"/>
      <c r="J292" s="37"/>
      <c r="K292" s="35"/>
      <c r="L292" s="35" t="str">
        <f>IFERROR(VLOOKUP(K292,基本設定!$A$3:$B$7,2,FALSE),"")</f>
        <v/>
      </c>
      <c r="M292" s="37"/>
      <c r="N292" s="37"/>
      <c r="O292" s="35"/>
      <c r="P292" s="35"/>
      <c r="Q292" s="35"/>
      <c r="R292" s="37"/>
      <c r="S292" s="35"/>
      <c r="T292" s="35"/>
      <c r="U292" s="37"/>
      <c r="V292" s="35"/>
      <c r="W292" s="35"/>
      <c r="X292" s="37"/>
      <c r="Y292" s="35"/>
      <c r="Z292" s="35"/>
      <c r="AB292" s="98" t="str">
        <f t="shared" si="8"/>
        <v/>
      </c>
    </row>
    <row r="293" spans="1:28" s="40" customFormat="1" x14ac:dyDescent="0.15">
      <c r="A293" s="25">
        <f t="shared" si="9"/>
        <v>291</v>
      </c>
      <c r="B293" s="34"/>
      <c r="C293" s="44"/>
      <c r="D293" s="42"/>
      <c r="E293" s="44"/>
      <c r="F293" s="44"/>
      <c r="G293" s="36"/>
      <c r="H293" s="36"/>
      <c r="I293" s="37"/>
      <c r="J293" s="37"/>
      <c r="K293" s="35"/>
      <c r="L293" s="35" t="str">
        <f>IFERROR(VLOOKUP(K293,基本設定!$A$3:$B$7,2,FALSE),"")</f>
        <v/>
      </c>
      <c r="M293" s="37"/>
      <c r="N293" s="37"/>
      <c r="O293" s="35"/>
      <c r="P293" s="35"/>
      <c r="Q293" s="35"/>
      <c r="R293" s="37"/>
      <c r="S293" s="35"/>
      <c r="T293" s="35"/>
      <c r="U293" s="37"/>
      <c r="V293" s="35"/>
      <c r="W293" s="35"/>
      <c r="X293" s="37"/>
      <c r="Y293" s="35"/>
      <c r="Z293" s="35"/>
      <c r="AB293" s="98" t="str">
        <f t="shared" si="8"/>
        <v/>
      </c>
    </row>
    <row r="294" spans="1:28" s="40" customFormat="1" x14ac:dyDescent="0.15">
      <c r="A294" s="25">
        <f t="shared" si="9"/>
        <v>292</v>
      </c>
      <c r="B294" s="34"/>
      <c r="C294" s="44"/>
      <c r="D294" s="42"/>
      <c r="E294" s="44"/>
      <c r="F294" s="44"/>
      <c r="G294" s="36"/>
      <c r="H294" s="36"/>
      <c r="I294" s="37"/>
      <c r="J294" s="37"/>
      <c r="K294" s="35"/>
      <c r="L294" s="35" t="str">
        <f>IFERROR(VLOOKUP(K294,基本設定!$A$3:$B$7,2,FALSE),"")</f>
        <v/>
      </c>
      <c r="M294" s="37"/>
      <c r="N294" s="37"/>
      <c r="O294" s="35"/>
      <c r="P294" s="35"/>
      <c r="Q294" s="35"/>
      <c r="R294" s="37"/>
      <c r="S294" s="35"/>
      <c r="T294" s="35"/>
      <c r="U294" s="37"/>
      <c r="V294" s="35"/>
      <c r="W294" s="35"/>
      <c r="X294" s="37"/>
      <c r="Y294" s="35"/>
      <c r="Z294" s="35"/>
      <c r="AB294" s="98" t="str">
        <f t="shared" si="8"/>
        <v/>
      </c>
    </row>
    <row r="295" spans="1:28" s="40" customFormat="1" x14ac:dyDescent="0.15">
      <c r="A295" s="25">
        <f t="shared" si="9"/>
        <v>293</v>
      </c>
      <c r="B295" s="34"/>
      <c r="C295" s="44"/>
      <c r="D295" s="42"/>
      <c r="E295" s="44"/>
      <c r="F295" s="44"/>
      <c r="G295" s="36"/>
      <c r="H295" s="36"/>
      <c r="I295" s="37"/>
      <c r="J295" s="37"/>
      <c r="K295" s="35"/>
      <c r="L295" s="35" t="str">
        <f>IFERROR(VLOOKUP(K295,基本設定!$A$3:$B$7,2,FALSE),"")</f>
        <v/>
      </c>
      <c r="M295" s="37"/>
      <c r="N295" s="37"/>
      <c r="O295" s="35"/>
      <c r="P295" s="35"/>
      <c r="Q295" s="35"/>
      <c r="R295" s="37"/>
      <c r="S295" s="35"/>
      <c r="T295" s="35"/>
      <c r="U295" s="37"/>
      <c r="V295" s="35"/>
      <c r="W295" s="35"/>
      <c r="X295" s="37"/>
      <c r="Y295" s="35"/>
      <c r="Z295" s="35"/>
      <c r="AB295" s="98" t="str">
        <f t="shared" si="8"/>
        <v/>
      </c>
    </row>
    <row r="296" spans="1:28" s="40" customFormat="1" x14ac:dyDescent="0.15">
      <c r="A296" s="25">
        <f t="shared" si="9"/>
        <v>294</v>
      </c>
      <c r="B296" s="34"/>
      <c r="C296" s="44"/>
      <c r="D296" s="42"/>
      <c r="E296" s="44"/>
      <c r="F296" s="44"/>
      <c r="G296" s="36"/>
      <c r="H296" s="36"/>
      <c r="I296" s="37"/>
      <c r="J296" s="37"/>
      <c r="K296" s="35"/>
      <c r="L296" s="35" t="str">
        <f>IFERROR(VLOOKUP(K296,基本設定!$A$3:$B$7,2,FALSE),"")</f>
        <v/>
      </c>
      <c r="M296" s="37"/>
      <c r="N296" s="37"/>
      <c r="O296" s="35"/>
      <c r="P296" s="35"/>
      <c r="Q296" s="35"/>
      <c r="R296" s="37"/>
      <c r="S296" s="35"/>
      <c r="T296" s="35"/>
      <c r="U296" s="37"/>
      <c r="V296" s="35"/>
      <c r="W296" s="35"/>
      <c r="X296" s="37"/>
      <c r="Y296" s="35"/>
      <c r="Z296" s="35"/>
      <c r="AB296" s="98" t="str">
        <f t="shared" si="8"/>
        <v/>
      </c>
    </row>
    <row r="297" spans="1:28" s="40" customFormat="1" x14ac:dyDescent="0.15">
      <c r="A297" s="25">
        <f t="shared" si="9"/>
        <v>295</v>
      </c>
      <c r="B297" s="34"/>
      <c r="C297" s="44"/>
      <c r="D297" s="42"/>
      <c r="E297" s="44"/>
      <c r="F297" s="44"/>
      <c r="G297" s="36"/>
      <c r="H297" s="36"/>
      <c r="I297" s="37"/>
      <c r="J297" s="37"/>
      <c r="K297" s="35"/>
      <c r="L297" s="35" t="str">
        <f>IFERROR(VLOOKUP(K297,基本設定!$A$3:$B$7,2,FALSE),"")</f>
        <v/>
      </c>
      <c r="M297" s="37"/>
      <c r="N297" s="37"/>
      <c r="O297" s="35"/>
      <c r="P297" s="35"/>
      <c r="Q297" s="35"/>
      <c r="R297" s="37"/>
      <c r="S297" s="35"/>
      <c r="T297" s="35"/>
      <c r="U297" s="37"/>
      <c r="V297" s="35"/>
      <c r="W297" s="35"/>
      <c r="X297" s="37"/>
      <c r="Y297" s="35"/>
      <c r="Z297" s="35"/>
      <c r="AB297" s="98" t="str">
        <f t="shared" si="8"/>
        <v/>
      </c>
    </row>
    <row r="298" spans="1:28" s="40" customFormat="1" x14ac:dyDescent="0.15">
      <c r="A298" s="25">
        <f t="shared" si="9"/>
        <v>296</v>
      </c>
      <c r="B298" s="34"/>
      <c r="C298" s="44"/>
      <c r="D298" s="42"/>
      <c r="E298" s="44"/>
      <c r="F298" s="44"/>
      <c r="G298" s="36"/>
      <c r="H298" s="36"/>
      <c r="I298" s="37"/>
      <c r="J298" s="37"/>
      <c r="K298" s="35"/>
      <c r="L298" s="35" t="str">
        <f>IFERROR(VLOOKUP(K298,基本設定!$A$3:$B$7,2,FALSE),"")</f>
        <v/>
      </c>
      <c r="M298" s="37"/>
      <c r="N298" s="37"/>
      <c r="O298" s="35"/>
      <c r="P298" s="35"/>
      <c r="Q298" s="35"/>
      <c r="R298" s="37"/>
      <c r="S298" s="35"/>
      <c r="T298" s="35"/>
      <c r="U298" s="37"/>
      <c r="V298" s="35"/>
      <c r="W298" s="35"/>
      <c r="X298" s="37"/>
      <c r="Y298" s="35"/>
      <c r="Z298" s="35"/>
      <c r="AB298" s="98" t="str">
        <f t="shared" si="8"/>
        <v/>
      </c>
    </row>
    <row r="299" spans="1:28" s="40" customFormat="1" x14ac:dyDescent="0.15">
      <c r="A299" s="25">
        <f t="shared" si="9"/>
        <v>297</v>
      </c>
      <c r="B299" s="34"/>
      <c r="C299" s="44"/>
      <c r="D299" s="42"/>
      <c r="E299" s="44"/>
      <c r="F299" s="44"/>
      <c r="G299" s="36"/>
      <c r="H299" s="36"/>
      <c r="I299" s="37"/>
      <c r="J299" s="37"/>
      <c r="K299" s="35"/>
      <c r="L299" s="35" t="str">
        <f>IFERROR(VLOOKUP(K299,基本設定!$A$3:$B$7,2,FALSE),"")</f>
        <v/>
      </c>
      <c r="M299" s="37"/>
      <c r="N299" s="37"/>
      <c r="O299" s="35"/>
      <c r="P299" s="35"/>
      <c r="Q299" s="35"/>
      <c r="R299" s="37"/>
      <c r="S299" s="35"/>
      <c r="T299" s="35"/>
      <c r="U299" s="37"/>
      <c r="V299" s="35"/>
      <c r="W299" s="35"/>
      <c r="X299" s="37"/>
      <c r="Y299" s="35"/>
      <c r="Z299" s="35"/>
      <c r="AB299" s="98" t="str">
        <f t="shared" si="8"/>
        <v/>
      </c>
    </row>
    <row r="300" spans="1:28" s="40" customFormat="1" x14ac:dyDescent="0.15">
      <c r="A300" s="25">
        <f t="shared" si="9"/>
        <v>298</v>
      </c>
      <c r="B300" s="34"/>
      <c r="C300" s="44"/>
      <c r="D300" s="42"/>
      <c r="E300" s="44"/>
      <c r="F300" s="44"/>
      <c r="G300" s="36"/>
      <c r="H300" s="36"/>
      <c r="I300" s="37"/>
      <c r="J300" s="37"/>
      <c r="K300" s="35"/>
      <c r="L300" s="35" t="str">
        <f>IFERROR(VLOOKUP(K300,基本設定!$A$3:$B$7,2,FALSE),"")</f>
        <v/>
      </c>
      <c r="M300" s="37"/>
      <c r="N300" s="37"/>
      <c r="O300" s="35"/>
      <c r="P300" s="35"/>
      <c r="Q300" s="35"/>
      <c r="R300" s="37"/>
      <c r="S300" s="35"/>
      <c r="T300" s="35"/>
      <c r="U300" s="37"/>
      <c r="V300" s="35"/>
      <c r="W300" s="35"/>
      <c r="X300" s="37"/>
      <c r="Y300" s="35"/>
      <c r="Z300" s="35"/>
      <c r="AB300" s="98" t="str">
        <f t="shared" si="8"/>
        <v/>
      </c>
    </row>
    <row r="301" spans="1:28" s="40" customFormat="1" x14ac:dyDescent="0.15">
      <c r="A301" s="25">
        <f t="shared" si="9"/>
        <v>299</v>
      </c>
      <c r="B301" s="34"/>
      <c r="C301" s="44"/>
      <c r="D301" s="42"/>
      <c r="E301" s="44"/>
      <c r="F301" s="44"/>
      <c r="G301" s="36"/>
      <c r="H301" s="36"/>
      <c r="I301" s="37"/>
      <c r="J301" s="37"/>
      <c r="K301" s="35"/>
      <c r="L301" s="35" t="str">
        <f>IFERROR(VLOOKUP(K301,基本設定!$A$3:$B$7,2,FALSE),"")</f>
        <v/>
      </c>
      <c r="M301" s="37"/>
      <c r="N301" s="37"/>
      <c r="O301" s="35"/>
      <c r="P301" s="35"/>
      <c r="Q301" s="35"/>
      <c r="R301" s="37"/>
      <c r="S301" s="35"/>
      <c r="T301" s="35"/>
      <c r="U301" s="37"/>
      <c r="V301" s="35"/>
      <c r="W301" s="35"/>
      <c r="X301" s="37"/>
      <c r="Y301" s="35"/>
      <c r="Z301" s="35"/>
      <c r="AB301" s="98" t="str">
        <f t="shared" si="8"/>
        <v/>
      </c>
    </row>
    <row r="302" spans="1:28" s="40" customFormat="1" x14ac:dyDescent="0.15">
      <c r="A302" s="25">
        <f t="shared" si="9"/>
        <v>300</v>
      </c>
      <c r="B302" s="34"/>
      <c r="C302" s="44"/>
      <c r="D302" s="42"/>
      <c r="E302" s="44"/>
      <c r="F302" s="44"/>
      <c r="G302" s="36"/>
      <c r="H302" s="36"/>
      <c r="I302" s="37"/>
      <c r="J302" s="37"/>
      <c r="K302" s="35"/>
      <c r="L302" s="35" t="str">
        <f>IFERROR(VLOOKUP(K302,基本設定!$A$3:$B$7,2,FALSE),"")</f>
        <v/>
      </c>
      <c r="M302" s="37"/>
      <c r="N302" s="37"/>
      <c r="O302" s="35"/>
      <c r="P302" s="35"/>
      <c r="Q302" s="35"/>
      <c r="R302" s="37"/>
      <c r="S302" s="35"/>
      <c r="T302" s="35"/>
      <c r="U302" s="37"/>
      <c r="V302" s="35"/>
      <c r="W302" s="35"/>
      <c r="X302" s="37"/>
      <c r="Y302" s="35"/>
      <c r="Z302" s="35"/>
      <c r="AB302" s="98" t="str">
        <f t="shared" si="8"/>
        <v/>
      </c>
    </row>
    <row r="303" spans="1:28" s="40" customFormat="1" x14ac:dyDescent="0.15">
      <c r="A303" s="25">
        <f t="shared" si="9"/>
        <v>301</v>
      </c>
      <c r="B303" s="34"/>
      <c r="C303" s="44"/>
      <c r="D303" s="42"/>
      <c r="E303" s="44"/>
      <c r="F303" s="44"/>
      <c r="G303" s="36"/>
      <c r="H303" s="36"/>
      <c r="I303" s="37"/>
      <c r="J303" s="37"/>
      <c r="K303" s="35"/>
      <c r="L303" s="35" t="str">
        <f>IFERROR(VLOOKUP(K303,基本設定!$A$3:$B$7,2,FALSE),"")</f>
        <v/>
      </c>
      <c r="M303" s="37"/>
      <c r="N303" s="37"/>
      <c r="O303" s="35"/>
      <c r="P303" s="35"/>
      <c r="Q303" s="35"/>
      <c r="R303" s="37"/>
      <c r="S303" s="35"/>
      <c r="T303" s="35"/>
      <c r="U303" s="37"/>
      <c r="V303" s="35"/>
      <c r="W303" s="35"/>
      <c r="X303" s="37"/>
      <c r="Y303" s="35"/>
      <c r="Z303" s="35"/>
      <c r="AB303" s="98" t="str">
        <f t="shared" si="8"/>
        <v/>
      </c>
    </row>
    <row r="304" spans="1:28" s="40" customFormat="1" x14ac:dyDescent="0.15">
      <c r="A304" s="25">
        <f t="shared" si="9"/>
        <v>302</v>
      </c>
      <c r="B304" s="34"/>
      <c r="C304" s="44"/>
      <c r="D304" s="42"/>
      <c r="E304" s="44"/>
      <c r="F304" s="44"/>
      <c r="G304" s="36"/>
      <c r="H304" s="36"/>
      <c r="I304" s="37"/>
      <c r="J304" s="37"/>
      <c r="K304" s="35"/>
      <c r="L304" s="35" t="str">
        <f>IFERROR(VLOOKUP(K304,基本設定!$A$3:$B$7,2,FALSE),"")</f>
        <v/>
      </c>
      <c r="M304" s="37"/>
      <c r="N304" s="37"/>
      <c r="O304" s="35"/>
      <c r="P304" s="35"/>
      <c r="Q304" s="35"/>
      <c r="R304" s="37"/>
      <c r="S304" s="35"/>
      <c r="T304" s="35"/>
      <c r="U304" s="37"/>
      <c r="V304" s="35"/>
      <c r="W304" s="35"/>
      <c r="X304" s="37"/>
      <c r="Y304" s="35"/>
      <c r="Z304" s="35"/>
      <c r="AB304" s="98" t="str">
        <f t="shared" si="8"/>
        <v/>
      </c>
    </row>
    <row r="305" spans="1:28" s="40" customFormat="1" x14ac:dyDescent="0.15">
      <c r="A305" s="25">
        <f t="shared" si="9"/>
        <v>303</v>
      </c>
      <c r="B305" s="34"/>
      <c r="C305" s="44"/>
      <c r="D305" s="42"/>
      <c r="E305" s="44"/>
      <c r="F305" s="44"/>
      <c r="G305" s="36"/>
      <c r="H305" s="36"/>
      <c r="I305" s="37"/>
      <c r="J305" s="37"/>
      <c r="K305" s="35"/>
      <c r="L305" s="35" t="str">
        <f>IFERROR(VLOOKUP(K305,基本設定!$A$3:$B$7,2,FALSE),"")</f>
        <v/>
      </c>
      <c r="M305" s="37"/>
      <c r="N305" s="37"/>
      <c r="O305" s="35"/>
      <c r="P305" s="35"/>
      <c r="Q305" s="35"/>
      <c r="R305" s="37"/>
      <c r="S305" s="35"/>
      <c r="T305" s="35"/>
      <c r="U305" s="37"/>
      <c r="V305" s="35"/>
      <c r="W305" s="35"/>
      <c r="X305" s="37"/>
      <c r="Y305" s="35"/>
      <c r="Z305" s="35"/>
      <c r="AB305" s="98" t="str">
        <f t="shared" si="8"/>
        <v/>
      </c>
    </row>
    <row r="306" spans="1:28" s="40" customFormat="1" x14ac:dyDescent="0.15">
      <c r="A306" s="25">
        <f t="shared" si="9"/>
        <v>304</v>
      </c>
      <c r="B306" s="34"/>
      <c r="C306" s="44"/>
      <c r="D306" s="42"/>
      <c r="E306" s="44"/>
      <c r="F306" s="44"/>
      <c r="G306" s="36"/>
      <c r="H306" s="36"/>
      <c r="I306" s="37"/>
      <c r="J306" s="37"/>
      <c r="K306" s="35"/>
      <c r="L306" s="35" t="str">
        <f>IFERROR(VLOOKUP(K306,基本設定!$A$3:$B$7,2,FALSE),"")</f>
        <v/>
      </c>
      <c r="M306" s="37"/>
      <c r="N306" s="37"/>
      <c r="O306" s="35"/>
      <c r="P306" s="35"/>
      <c r="Q306" s="35"/>
      <c r="R306" s="37"/>
      <c r="S306" s="35"/>
      <c r="T306" s="35"/>
      <c r="U306" s="37"/>
      <c r="V306" s="35"/>
      <c r="W306" s="35"/>
      <c r="X306" s="37"/>
      <c r="Y306" s="35"/>
      <c r="Z306" s="35"/>
      <c r="AB306" s="98" t="str">
        <f t="shared" si="8"/>
        <v/>
      </c>
    </row>
    <row r="307" spans="1:28" s="40" customFormat="1" x14ac:dyDescent="0.15">
      <c r="A307" s="25">
        <f t="shared" si="9"/>
        <v>305</v>
      </c>
      <c r="B307" s="34"/>
      <c r="C307" s="44"/>
      <c r="D307" s="42"/>
      <c r="E307" s="44"/>
      <c r="F307" s="44"/>
      <c r="G307" s="36"/>
      <c r="H307" s="36"/>
      <c r="I307" s="37"/>
      <c r="J307" s="37"/>
      <c r="K307" s="35"/>
      <c r="L307" s="35" t="str">
        <f>IFERROR(VLOOKUP(K307,基本設定!$A$3:$B$7,2,FALSE),"")</f>
        <v/>
      </c>
      <c r="M307" s="37"/>
      <c r="N307" s="37"/>
      <c r="O307" s="35"/>
      <c r="P307" s="35"/>
      <c r="Q307" s="35"/>
      <c r="R307" s="37"/>
      <c r="S307" s="35"/>
      <c r="T307" s="35"/>
      <c r="U307" s="37"/>
      <c r="V307" s="35"/>
      <c r="W307" s="35"/>
      <c r="X307" s="37"/>
      <c r="Y307" s="35"/>
      <c r="Z307" s="35"/>
      <c r="AB307" s="98" t="str">
        <f t="shared" si="8"/>
        <v/>
      </c>
    </row>
    <row r="308" spans="1:28" s="40" customFormat="1" x14ac:dyDescent="0.15">
      <c r="A308" s="25">
        <f t="shared" si="9"/>
        <v>306</v>
      </c>
      <c r="B308" s="34"/>
      <c r="C308" s="44"/>
      <c r="D308" s="42"/>
      <c r="E308" s="44"/>
      <c r="F308" s="44"/>
      <c r="G308" s="36"/>
      <c r="H308" s="36"/>
      <c r="I308" s="37"/>
      <c r="J308" s="37"/>
      <c r="K308" s="35"/>
      <c r="L308" s="35" t="str">
        <f>IFERROR(VLOOKUP(K308,基本設定!$A$3:$B$7,2,FALSE),"")</f>
        <v/>
      </c>
      <c r="M308" s="37"/>
      <c r="N308" s="37"/>
      <c r="O308" s="35"/>
      <c r="P308" s="35"/>
      <c r="Q308" s="35"/>
      <c r="R308" s="37"/>
      <c r="S308" s="35"/>
      <c r="T308" s="35"/>
      <c r="U308" s="37"/>
      <c r="V308" s="35"/>
      <c r="W308" s="35"/>
      <c r="X308" s="37"/>
      <c r="Y308" s="35"/>
      <c r="Z308" s="35"/>
      <c r="AB308" s="98" t="str">
        <f t="shared" si="8"/>
        <v/>
      </c>
    </row>
    <row r="309" spans="1:28" s="40" customFormat="1" x14ac:dyDescent="0.15">
      <c r="A309" s="25">
        <f t="shared" si="9"/>
        <v>307</v>
      </c>
      <c r="B309" s="34"/>
      <c r="C309" s="44"/>
      <c r="D309" s="42"/>
      <c r="E309" s="44"/>
      <c r="F309" s="44"/>
      <c r="G309" s="36"/>
      <c r="H309" s="36"/>
      <c r="I309" s="37"/>
      <c r="J309" s="37"/>
      <c r="K309" s="35"/>
      <c r="L309" s="35" t="str">
        <f>IFERROR(VLOOKUP(K309,基本設定!$A$3:$B$7,2,FALSE),"")</f>
        <v/>
      </c>
      <c r="M309" s="37"/>
      <c r="N309" s="37"/>
      <c r="O309" s="35"/>
      <c r="P309" s="35"/>
      <c r="Q309" s="35"/>
      <c r="R309" s="37"/>
      <c r="S309" s="35"/>
      <c r="T309" s="35"/>
      <c r="U309" s="37"/>
      <c r="V309" s="35"/>
      <c r="W309" s="35"/>
      <c r="X309" s="37"/>
      <c r="Y309" s="35"/>
      <c r="Z309" s="35"/>
      <c r="AB309" s="98" t="str">
        <f t="shared" si="8"/>
        <v/>
      </c>
    </row>
    <row r="310" spans="1:28" s="40" customFormat="1" x14ac:dyDescent="0.15">
      <c r="A310" s="25">
        <f t="shared" si="9"/>
        <v>308</v>
      </c>
      <c r="B310" s="34"/>
      <c r="C310" s="44"/>
      <c r="D310" s="42"/>
      <c r="E310" s="44"/>
      <c r="F310" s="44"/>
      <c r="G310" s="36"/>
      <c r="H310" s="36"/>
      <c r="I310" s="37"/>
      <c r="J310" s="37"/>
      <c r="K310" s="35"/>
      <c r="L310" s="35" t="str">
        <f>IFERROR(VLOOKUP(K310,基本設定!$A$3:$B$7,2,FALSE),"")</f>
        <v/>
      </c>
      <c r="M310" s="37"/>
      <c r="N310" s="37"/>
      <c r="O310" s="35"/>
      <c r="P310" s="35"/>
      <c r="Q310" s="35"/>
      <c r="R310" s="37"/>
      <c r="S310" s="35"/>
      <c r="T310" s="35"/>
      <c r="U310" s="37"/>
      <c r="V310" s="35"/>
      <c r="W310" s="35"/>
      <c r="X310" s="37"/>
      <c r="Y310" s="35"/>
      <c r="Z310" s="35"/>
      <c r="AB310" s="98" t="str">
        <f t="shared" si="8"/>
        <v/>
      </c>
    </row>
    <row r="311" spans="1:28" s="40" customFormat="1" x14ac:dyDescent="0.15">
      <c r="A311" s="25">
        <f t="shared" si="9"/>
        <v>309</v>
      </c>
      <c r="B311" s="34"/>
      <c r="C311" s="44"/>
      <c r="D311" s="42"/>
      <c r="E311" s="44"/>
      <c r="F311" s="44"/>
      <c r="G311" s="36"/>
      <c r="H311" s="36"/>
      <c r="I311" s="37"/>
      <c r="J311" s="37"/>
      <c r="K311" s="35"/>
      <c r="L311" s="35" t="str">
        <f>IFERROR(VLOOKUP(K311,基本設定!$A$3:$B$7,2,FALSE),"")</f>
        <v/>
      </c>
      <c r="M311" s="37"/>
      <c r="N311" s="37"/>
      <c r="O311" s="35"/>
      <c r="P311" s="35"/>
      <c r="Q311" s="35"/>
      <c r="R311" s="37"/>
      <c r="S311" s="35"/>
      <c r="T311" s="35"/>
      <c r="U311" s="37"/>
      <c r="V311" s="35"/>
      <c r="W311" s="35"/>
      <c r="X311" s="37"/>
      <c r="Y311" s="35"/>
      <c r="Z311" s="35"/>
      <c r="AB311" s="98" t="str">
        <f t="shared" si="8"/>
        <v/>
      </c>
    </row>
    <row r="312" spans="1:28" s="40" customFormat="1" x14ac:dyDescent="0.15">
      <c r="A312" s="25">
        <f t="shared" si="9"/>
        <v>310</v>
      </c>
      <c r="B312" s="34"/>
      <c r="C312" s="44"/>
      <c r="D312" s="42"/>
      <c r="E312" s="44"/>
      <c r="F312" s="44"/>
      <c r="G312" s="36"/>
      <c r="H312" s="36"/>
      <c r="I312" s="37"/>
      <c r="J312" s="37"/>
      <c r="K312" s="35"/>
      <c r="L312" s="35" t="str">
        <f>IFERROR(VLOOKUP(K312,基本設定!$A$3:$B$7,2,FALSE),"")</f>
        <v/>
      </c>
      <c r="M312" s="37"/>
      <c r="N312" s="37"/>
      <c r="O312" s="35"/>
      <c r="P312" s="35"/>
      <c r="Q312" s="35"/>
      <c r="R312" s="37"/>
      <c r="S312" s="35"/>
      <c r="T312" s="35"/>
      <c r="U312" s="37"/>
      <c r="V312" s="35"/>
      <c r="W312" s="35"/>
      <c r="X312" s="37"/>
      <c r="Y312" s="35"/>
      <c r="Z312" s="35"/>
      <c r="AB312" s="98" t="str">
        <f t="shared" si="8"/>
        <v/>
      </c>
    </row>
    <row r="313" spans="1:28" s="40" customFormat="1" x14ac:dyDescent="0.15">
      <c r="A313" s="25">
        <f t="shared" si="9"/>
        <v>311</v>
      </c>
      <c r="B313" s="34"/>
      <c r="C313" s="44"/>
      <c r="D313" s="42"/>
      <c r="E313" s="44"/>
      <c r="F313" s="44"/>
      <c r="G313" s="36"/>
      <c r="H313" s="36"/>
      <c r="I313" s="37"/>
      <c r="J313" s="37"/>
      <c r="K313" s="35"/>
      <c r="L313" s="35" t="str">
        <f>IFERROR(VLOOKUP(K313,基本設定!$A$3:$B$7,2,FALSE),"")</f>
        <v/>
      </c>
      <c r="M313" s="37"/>
      <c r="N313" s="37"/>
      <c r="O313" s="35"/>
      <c r="P313" s="35"/>
      <c r="Q313" s="35"/>
      <c r="R313" s="37"/>
      <c r="S313" s="35"/>
      <c r="T313" s="35"/>
      <c r="U313" s="37"/>
      <c r="V313" s="35"/>
      <c r="W313" s="35"/>
      <c r="X313" s="37"/>
      <c r="Y313" s="35"/>
      <c r="Z313" s="35"/>
      <c r="AB313" s="98" t="str">
        <f t="shared" si="8"/>
        <v/>
      </c>
    </row>
    <row r="314" spans="1:28" s="40" customFormat="1" x14ac:dyDescent="0.15">
      <c r="A314" s="25">
        <f t="shared" si="9"/>
        <v>312</v>
      </c>
      <c r="B314" s="34"/>
      <c r="C314" s="44"/>
      <c r="D314" s="42"/>
      <c r="E314" s="44"/>
      <c r="F314" s="44"/>
      <c r="G314" s="36"/>
      <c r="H314" s="36"/>
      <c r="I314" s="37"/>
      <c r="J314" s="37"/>
      <c r="K314" s="35"/>
      <c r="L314" s="35" t="str">
        <f>IFERROR(VLOOKUP(K314,基本設定!$A$3:$B$7,2,FALSE),"")</f>
        <v/>
      </c>
      <c r="M314" s="37"/>
      <c r="N314" s="37"/>
      <c r="O314" s="35"/>
      <c r="P314" s="35"/>
      <c r="Q314" s="35"/>
      <c r="R314" s="37"/>
      <c r="S314" s="35"/>
      <c r="T314" s="35"/>
      <c r="U314" s="37"/>
      <c r="V314" s="35"/>
      <c r="W314" s="35"/>
      <c r="X314" s="37"/>
      <c r="Y314" s="35"/>
      <c r="Z314" s="35"/>
      <c r="AB314" s="98" t="str">
        <f t="shared" si="8"/>
        <v/>
      </c>
    </row>
    <row r="315" spans="1:28" s="40" customFormat="1" x14ac:dyDescent="0.15">
      <c r="A315" s="25">
        <f t="shared" si="9"/>
        <v>313</v>
      </c>
      <c r="B315" s="34"/>
      <c r="C315" s="44"/>
      <c r="D315" s="42"/>
      <c r="E315" s="44"/>
      <c r="F315" s="44"/>
      <c r="G315" s="36"/>
      <c r="H315" s="36"/>
      <c r="I315" s="37"/>
      <c r="J315" s="37"/>
      <c r="K315" s="35"/>
      <c r="L315" s="35" t="str">
        <f>IFERROR(VLOOKUP(K315,基本設定!$A$3:$B$7,2,FALSE),"")</f>
        <v/>
      </c>
      <c r="M315" s="37"/>
      <c r="N315" s="37"/>
      <c r="O315" s="35"/>
      <c r="P315" s="35"/>
      <c r="Q315" s="35"/>
      <c r="R315" s="37"/>
      <c r="S315" s="35"/>
      <c r="T315" s="35"/>
      <c r="U315" s="37"/>
      <c r="V315" s="35"/>
      <c r="W315" s="35"/>
      <c r="X315" s="37"/>
      <c r="Y315" s="35"/>
      <c r="Z315" s="35"/>
      <c r="AB315" s="98" t="str">
        <f t="shared" si="8"/>
        <v/>
      </c>
    </row>
    <row r="316" spans="1:28" s="40" customFormat="1" x14ac:dyDescent="0.15">
      <c r="A316" s="25">
        <f t="shared" si="9"/>
        <v>314</v>
      </c>
      <c r="B316" s="34"/>
      <c r="C316" s="44"/>
      <c r="D316" s="42"/>
      <c r="E316" s="44"/>
      <c r="F316" s="44"/>
      <c r="G316" s="36"/>
      <c r="H316" s="36"/>
      <c r="I316" s="37"/>
      <c r="J316" s="37"/>
      <c r="K316" s="35"/>
      <c r="L316" s="35" t="str">
        <f>IFERROR(VLOOKUP(K316,基本設定!$A$3:$B$7,2,FALSE),"")</f>
        <v/>
      </c>
      <c r="M316" s="37"/>
      <c r="N316" s="37"/>
      <c r="O316" s="35"/>
      <c r="P316" s="35"/>
      <c r="Q316" s="35"/>
      <c r="R316" s="37"/>
      <c r="S316" s="35"/>
      <c r="T316" s="35"/>
      <c r="U316" s="37"/>
      <c r="V316" s="35"/>
      <c r="W316" s="35"/>
      <c r="X316" s="37"/>
      <c r="Y316" s="35"/>
      <c r="Z316" s="35"/>
      <c r="AB316" s="98" t="str">
        <f t="shared" si="8"/>
        <v/>
      </c>
    </row>
    <row r="317" spans="1:28" s="40" customFormat="1" x14ac:dyDescent="0.15">
      <c r="A317" s="25">
        <f t="shared" si="9"/>
        <v>315</v>
      </c>
      <c r="B317" s="34"/>
      <c r="C317" s="44"/>
      <c r="D317" s="42"/>
      <c r="E317" s="44"/>
      <c r="F317" s="44"/>
      <c r="G317" s="36"/>
      <c r="H317" s="36"/>
      <c r="I317" s="37"/>
      <c r="J317" s="37"/>
      <c r="K317" s="35"/>
      <c r="L317" s="35" t="str">
        <f>IFERROR(VLOOKUP(K317,基本設定!$A$3:$B$7,2,FALSE),"")</f>
        <v/>
      </c>
      <c r="M317" s="37"/>
      <c r="N317" s="37"/>
      <c r="O317" s="35"/>
      <c r="P317" s="35"/>
      <c r="Q317" s="35"/>
      <c r="R317" s="37"/>
      <c r="S317" s="35"/>
      <c r="T317" s="35"/>
      <c r="U317" s="37"/>
      <c r="V317" s="35"/>
      <c r="W317" s="35"/>
      <c r="X317" s="37"/>
      <c r="Y317" s="35"/>
      <c r="Z317" s="35"/>
      <c r="AB317" s="98" t="str">
        <f t="shared" si="8"/>
        <v/>
      </c>
    </row>
    <row r="318" spans="1:28" s="40" customFormat="1" x14ac:dyDescent="0.15">
      <c r="A318" s="25">
        <f t="shared" si="9"/>
        <v>316</v>
      </c>
      <c r="B318" s="34"/>
      <c r="C318" s="44"/>
      <c r="D318" s="42"/>
      <c r="E318" s="44"/>
      <c r="F318" s="44"/>
      <c r="G318" s="36"/>
      <c r="H318" s="36"/>
      <c r="I318" s="37"/>
      <c r="J318" s="37"/>
      <c r="K318" s="35"/>
      <c r="L318" s="35" t="str">
        <f>IFERROR(VLOOKUP(K318,基本設定!$A$3:$B$7,2,FALSE),"")</f>
        <v/>
      </c>
      <c r="M318" s="37"/>
      <c r="N318" s="37"/>
      <c r="O318" s="35"/>
      <c r="P318" s="35"/>
      <c r="Q318" s="35"/>
      <c r="R318" s="37"/>
      <c r="S318" s="35"/>
      <c r="T318" s="35"/>
      <c r="U318" s="37"/>
      <c r="V318" s="35"/>
      <c r="W318" s="35"/>
      <c r="X318" s="37"/>
      <c r="Y318" s="35"/>
      <c r="Z318" s="35"/>
      <c r="AB318" s="98" t="str">
        <f t="shared" si="8"/>
        <v/>
      </c>
    </row>
    <row r="319" spans="1:28" s="40" customFormat="1" x14ac:dyDescent="0.15">
      <c r="A319" s="25">
        <f t="shared" si="9"/>
        <v>317</v>
      </c>
      <c r="B319" s="34"/>
      <c r="C319" s="44"/>
      <c r="D319" s="42"/>
      <c r="E319" s="44"/>
      <c r="F319" s="44"/>
      <c r="G319" s="36"/>
      <c r="H319" s="36"/>
      <c r="I319" s="37"/>
      <c r="J319" s="37"/>
      <c r="K319" s="35"/>
      <c r="L319" s="35" t="str">
        <f>IFERROR(VLOOKUP(K319,基本設定!$A$3:$B$7,2,FALSE),"")</f>
        <v/>
      </c>
      <c r="M319" s="37"/>
      <c r="N319" s="37"/>
      <c r="O319" s="35"/>
      <c r="P319" s="35"/>
      <c r="Q319" s="35"/>
      <c r="R319" s="37"/>
      <c r="S319" s="35"/>
      <c r="T319" s="35"/>
      <c r="U319" s="37"/>
      <c r="V319" s="35"/>
      <c r="W319" s="35"/>
      <c r="X319" s="37"/>
      <c r="Y319" s="35"/>
      <c r="Z319" s="35"/>
      <c r="AB319" s="98" t="str">
        <f t="shared" si="8"/>
        <v/>
      </c>
    </row>
    <row r="320" spans="1:28" s="40" customFormat="1" x14ac:dyDescent="0.15">
      <c r="A320" s="25">
        <f t="shared" si="9"/>
        <v>318</v>
      </c>
      <c r="B320" s="34"/>
      <c r="C320" s="44"/>
      <c r="D320" s="42"/>
      <c r="E320" s="44"/>
      <c r="F320" s="44"/>
      <c r="G320" s="36"/>
      <c r="H320" s="36"/>
      <c r="I320" s="37"/>
      <c r="J320" s="37"/>
      <c r="K320" s="35"/>
      <c r="L320" s="35" t="str">
        <f>IFERROR(VLOOKUP(K320,基本設定!$A$3:$B$7,2,FALSE),"")</f>
        <v/>
      </c>
      <c r="M320" s="37"/>
      <c r="N320" s="37"/>
      <c r="O320" s="35"/>
      <c r="P320" s="35"/>
      <c r="Q320" s="35"/>
      <c r="R320" s="37"/>
      <c r="S320" s="35"/>
      <c r="T320" s="35"/>
      <c r="U320" s="37"/>
      <c r="V320" s="35"/>
      <c r="W320" s="35"/>
      <c r="X320" s="37"/>
      <c r="Y320" s="35"/>
      <c r="Z320" s="35"/>
      <c r="AB320" s="98" t="str">
        <f t="shared" si="8"/>
        <v/>
      </c>
    </row>
    <row r="321" spans="1:28" s="40" customFormat="1" x14ac:dyDescent="0.15">
      <c r="A321" s="25">
        <f t="shared" si="9"/>
        <v>319</v>
      </c>
      <c r="B321" s="34"/>
      <c r="C321" s="44"/>
      <c r="D321" s="42"/>
      <c r="E321" s="44"/>
      <c r="F321" s="44"/>
      <c r="G321" s="36"/>
      <c r="H321" s="36"/>
      <c r="I321" s="37"/>
      <c r="J321" s="37"/>
      <c r="K321" s="35"/>
      <c r="L321" s="35" t="str">
        <f>IFERROR(VLOOKUP(K321,基本設定!$A$3:$B$7,2,FALSE),"")</f>
        <v/>
      </c>
      <c r="M321" s="37"/>
      <c r="N321" s="37"/>
      <c r="O321" s="35"/>
      <c r="P321" s="35"/>
      <c r="Q321" s="35"/>
      <c r="R321" s="37"/>
      <c r="S321" s="35"/>
      <c r="T321" s="35"/>
      <c r="U321" s="37"/>
      <c r="V321" s="35"/>
      <c r="W321" s="35"/>
      <c r="X321" s="37"/>
      <c r="Y321" s="35"/>
      <c r="Z321" s="35"/>
      <c r="AB321" s="98" t="str">
        <f t="shared" si="8"/>
        <v/>
      </c>
    </row>
    <row r="322" spans="1:28" s="40" customFormat="1" x14ac:dyDescent="0.15">
      <c r="A322" s="25">
        <f t="shared" si="9"/>
        <v>320</v>
      </c>
      <c r="B322" s="34"/>
      <c r="C322" s="44"/>
      <c r="D322" s="42"/>
      <c r="E322" s="44"/>
      <c r="F322" s="44"/>
      <c r="G322" s="36"/>
      <c r="H322" s="36"/>
      <c r="I322" s="37"/>
      <c r="J322" s="37"/>
      <c r="K322" s="35"/>
      <c r="L322" s="35" t="str">
        <f>IFERROR(VLOOKUP(K322,基本設定!$A$3:$B$7,2,FALSE),"")</f>
        <v/>
      </c>
      <c r="M322" s="37"/>
      <c r="N322" s="37"/>
      <c r="O322" s="35"/>
      <c r="P322" s="35"/>
      <c r="Q322" s="35"/>
      <c r="R322" s="37"/>
      <c r="S322" s="35"/>
      <c r="T322" s="35"/>
      <c r="U322" s="37"/>
      <c r="V322" s="35"/>
      <c r="W322" s="35"/>
      <c r="X322" s="37"/>
      <c r="Y322" s="35"/>
      <c r="Z322" s="35"/>
      <c r="AB322" s="98" t="str">
        <f t="shared" si="8"/>
        <v/>
      </c>
    </row>
    <row r="323" spans="1:28" s="40" customFormat="1" x14ac:dyDescent="0.15">
      <c r="A323" s="25">
        <f t="shared" si="9"/>
        <v>321</v>
      </c>
      <c r="B323" s="34"/>
      <c r="C323" s="44"/>
      <c r="D323" s="42"/>
      <c r="E323" s="44"/>
      <c r="F323" s="44"/>
      <c r="G323" s="36"/>
      <c r="H323" s="36"/>
      <c r="I323" s="37"/>
      <c r="J323" s="37"/>
      <c r="K323" s="35"/>
      <c r="L323" s="35" t="str">
        <f>IFERROR(VLOOKUP(K323,基本設定!$A$3:$B$7,2,FALSE),"")</f>
        <v/>
      </c>
      <c r="M323" s="37"/>
      <c r="N323" s="37"/>
      <c r="O323" s="35"/>
      <c r="P323" s="35"/>
      <c r="Q323" s="35"/>
      <c r="R323" s="37"/>
      <c r="S323" s="35"/>
      <c r="T323" s="35"/>
      <c r="U323" s="37"/>
      <c r="V323" s="35"/>
      <c r="W323" s="35"/>
      <c r="X323" s="37"/>
      <c r="Y323" s="35"/>
      <c r="Z323" s="35"/>
      <c r="AB323" s="98" t="str">
        <f t="shared" ref="AB323:AB386" si="10">IF(COUNTIF($B$3:$B$502,B323)&gt;1,"重複","")</f>
        <v/>
      </c>
    </row>
    <row r="324" spans="1:28" s="40" customFormat="1" x14ac:dyDescent="0.15">
      <c r="A324" s="25">
        <f t="shared" ref="A324:A387" si="11">HYPERLINK("#"&amp;TEXT(B324,"0000000000")&amp;"!N4",ROW(A324)-2)</f>
        <v>322</v>
      </c>
      <c r="B324" s="34"/>
      <c r="C324" s="44"/>
      <c r="D324" s="42"/>
      <c r="E324" s="44"/>
      <c r="F324" s="44"/>
      <c r="G324" s="36"/>
      <c r="H324" s="36"/>
      <c r="I324" s="37"/>
      <c r="J324" s="37"/>
      <c r="K324" s="35"/>
      <c r="L324" s="35" t="str">
        <f>IFERROR(VLOOKUP(K324,基本設定!$A$3:$B$7,2,FALSE),"")</f>
        <v/>
      </c>
      <c r="M324" s="37"/>
      <c r="N324" s="37"/>
      <c r="O324" s="35"/>
      <c r="P324" s="35"/>
      <c r="Q324" s="35"/>
      <c r="R324" s="37"/>
      <c r="S324" s="35"/>
      <c r="T324" s="35"/>
      <c r="U324" s="37"/>
      <c r="V324" s="35"/>
      <c r="W324" s="35"/>
      <c r="X324" s="37"/>
      <c r="Y324" s="35"/>
      <c r="Z324" s="35"/>
      <c r="AB324" s="98" t="str">
        <f t="shared" si="10"/>
        <v/>
      </c>
    </row>
    <row r="325" spans="1:28" s="40" customFormat="1" x14ac:dyDescent="0.15">
      <c r="A325" s="25">
        <f t="shared" si="11"/>
        <v>323</v>
      </c>
      <c r="B325" s="34"/>
      <c r="C325" s="44"/>
      <c r="D325" s="42"/>
      <c r="E325" s="44"/>
      <c r="F325" s="44"/>
      <c r="G325" s="36"/>
      <c r="H325" s="36"/>
      <c r="I325" s="37"/>
      <c r="J325" s="37"/>
      <c r="K325" s="35"/>
      <c r="L325" s="35" t="str">
        <f>IFERROR(VLOOKUP(K325,基本設定!$A$3:$B$7,2,FALSE),"")</f>
        <v/>
      </c>
      <c r="M325" s="37"/>
      <c r="N325" s="37"/>
      <c r="O325" s="35"/>
      <c r="P325" s="35"/>
      <c r="Q325" s="35"/>
      <c r="R325" s="37"/>
      <c r="S325" s="35"/>
      <c r="T325" s="35"/>
      <c r="U325" s="37"/>
      <c r="V325" s="35"/>
      <c r="W325" s="35"/>
      <c r="X325" s="37"/>
      <c r="Y325" s="35"/>
      <c r="Z325" s="35"/>
      <c r="AB325" s="98" t="str">
        <f t="shared" si="10"/>
        <v/>
      </c>
    </row>
    <row r="326" spans="1:28" s="40" customFormat="1" x14ac:dyDescent="0.15">
      <c r="A326" s="25">
        <f t="shared" si="11"/>
        <v>324</v>
      </c>
      <c r="B326" s="34"/>
      <c r="C326" s="44"/>
      <c r="D326" s="42"/>
      <c r="E326" s="44"/>
      <c r="F326" s="44"/>
      <c r="G326" s="36"/>
      <c r="H326" s="36"/>
      <c r="I326" s="37"/>
      <c r="J326" s="37"/>
      <c r="K326" s="35"/>
      <c r="L326" s="35" t="str">
        <f>IFERROR(VLOOKUP(K326,基本設定!$A$3:$B$7,2,FALSE),"")</f>
        <v/>
      </c>
      <c r="M326" s="37"/>
      <c r="N326" s="37"/>
      <c r="O326" s="35"/>
      <c r="P326" s="35"/>
      <c r="Q326" s="35"/>
      <c r="R326" s="37"/>
      <c r="S326" s="35"/>
      <c r="T326" s="35"/>
      <c r="U326" s="37"/>
      <c r="V326" s="35"/>
      <c r="W326" s="35"/>
      <c r="X326" s="37"/>
      <c r="Y326" s="35"/>
      <c r="Z326" s="35"/>
      <c r="AB326" s="98" t="str">
        <f t="shared" si="10"/>
        <v/>
      </c>
    </row>
    <row r="327" spans="1:28" s="40" customFormat="1" x14ac:dyDescent="0.15">
      <c r="A327" s="25">
        <f t="shared" si="11"/>
        <v>325</v>
      </c>
      <c r="B327" s="34"/>
      <c r="C327" s="44"/>
      <c r="D327" s="42"/>
      <c r="E327" s="44"/>
      <c r="F327" s="44"/>
      <c r="G327" s="36"/>
      <c r="H327" s="36"/>
      <c r="I327" s="37"/>
      <c r="J327" s="37"/>
      <c r="K327" s="35"/>
      <c r="L327" s="35" t="str">
        <f>IFERROR(VLOOKUP(K327,基本設定!$A$3:$B$7,2,FALSE),"")</f>
        <v/>
      </c>
      <c r="M327" s="37"/>
      <c r="N327" s="37"/>
      <c r="O327" s="35"/>
      <c r="P327" s="35"/>
      <c r="Q327" s="35"/>
      <c r="R327" s="37"/>
      <c r="S327" s="35"/>
      <c r="T327" s="35"/>
      <c r="U327" s="37"/>
      <c r="V327" s="35"/>
      <c r="W327" s="35"/>
      <c r="X327" s="37"/>
      <c r="Y327" s="35"/>
      <c r="Z327" s="35"/>
      <c r="AB327" s="98" t="str">
        <f t="shared" si="10"/>
        <v/>
      </c>
    </row>
    <row r="328" spans="1:28" s="40" customFormat="1" x14ac:dyDescent="0.15">
      <c r="A328" s="25">
        <f t="shared" si="11"/>
        <v>326</v>
      </c>
      <c r="B328" s="34"/>
      <c r="C328" s="44"/>
      <c r="D328" s="42"/>
      <c r="E328" s="44"/>
      <c r="F328" s="44"/>
      <c r="G328" s="36"/>
      <c r="H328" s="36"/>
      <c r="I328" s="37"/>
      <c r="J328" s="37"/>
      <c r="K328" s="35"/>
      <c r="L328" s="35" t="str">
        <f>IFERROR(VLOOKUP(K328,基本設定!$A$3:$B$7,2,FALSE),"")</f>
        <v/>
      </c>
      <c r="M328" s="37"/>
      <c r="N328" s="37"/>
      <c r="O328" s="35"/>
      <c r="P328" s="35"/>
      <c r="Q328" s="35"/>
      <c r="R328" s="37"/>
      <c r="S328" s="35"/>
      <c r="T328" s="35"/>
      <c r="U328" s="37"/>
      <c r="V328" s="35"/>
      <c r="W328" s="35"/>
      <c r="X328" s="37"/>
      <c r="Y328" s="35"/>
      <c r="Z328" s="35"/>
      <c r="AB328" s="98" t="str">
        <f t="shared" si="10"/>
        <v/>
      </c>
    </row>
    <row r="329" spans="1:28" s="40" customFormat="1" x14ac:dyDescent="0.15">
      <c r="A329" s="25">
        <f t="shared" si="11"/>
        <v>327</v>
      </c>
      <c r="B329" s="34"/>
      <c r="C329" s="44"/>
      <c r="D329" s="42"/>
      <c r="E329" s="44"/>
      <c r="F329" s="44"/>
      <c r="G329" s="36"/>
      <c r="H329" s="36"/>
      <c r="I329" s="37"/>
      <c r="J329" s="37"/>
      <c r="K329" s="35"/>
      <c r="L329" s="35" t="str">
        <f>IFERROR(VLOOKUP(K329,基本設定!$A$3:$B$7,2,FALSE),"")</f>
        <v/>
      </c>
      <c r="M329" s="37"/>
      <c r="N329" s="37"/>
      <c r="O329" s="35"/>
      <c r="P329" s="35"/>
      <c r="Q329" s="35"/>
      <c r="R329" s="37"/>
      <c r="S329" s="35"/>
      <c r="T329" s="35"/>
      <c r="U329" s="37"/>
      <c r="V329" s="35"/>
      <c r="W329" s="35"/>
      <c r="X329" s="37"/>
      <c r="Y329" s="35"/>
      <c r="Z329" s="35"/>
      <c r="AB329" s="98" t="str">
        <f t="shared" si="10"/>
        <v/>
      </c>
    </row>
    <row r="330" spans="1:28" s="40" customFormat="1" x14ac:dyDescent="0.15">
      <c r="A330" s="25">
        <f t="shared" si="11"/>
        <v>328</v>
      </c>
      <c r="B330" s="34"/>
      <c r="C330" s="44"/>
      <c r="D330" s="42"/>
      <c r="E330" s="44"/>
      <c r="F330" s="44"/>
      <c r="G330" s="36"/>
      <c r="H330" s="36"/>
      <c r="I330" s="37"/>
      <c r="J330" s="37"/>
      <c r="K330" s="35"/>
      <c r="L330" s="35" t="str">
        <f>IFERROR(VLOOKUP(K330,基本設定!$A$3:$B$7,2,FALSE),"")</f>
        <v/>
      </c>
      <c r="M330" s="37"/>
      <c r="N330" s="37"/>
      <c r="O330" s="35"/>
      <c r="P330" s="35"/>
      <c r="Q330" s="35"/>
      <c r="R330" s="37"/>
      <c r="S330" s="35"/>
      <c r="T330" s="35"/>
      <c r="U330" s="37"/>
      <c r="V330" s="35"/>
      <c r="W330" s="35"/>
      <c r="X330" s="37"/>
      <c r="Y330" s="35"/>
      <c r="Z330" s="35"/>
      <c r="AB330" s="98" t="str">
        <f t="shared" si="10"/>
        <v/>
      </c>
    </row>
    <row r="331" spans="1:28" s="40" customFormat="1" x14ac:dyDescent="0.15">
      <c r="A331" s="25">
        <f t="shared" si="11"/>
        <v>329</v>
      </c>
      <c r="B331" s="34"/>
      <c r="C331" s="44"/>
      <c r="D331" s="42"/>
      <c r="E331" s="44"/>
      <c r="F331" s="44"/>
      <c r="G331" s="36"/>
      <c r="H331" s="36"/>
      <c r="I331" s="37"/>
      <c r="J331" s="37"/>
      <c r="K331" s="35"/>
      <c r="L331" s="35" t="str">
        <f>IFERROR(VLOOKUP(K331,基本設定!$A$3:$B$7,2,FALSE),"")</f>
        <v/>
      </c>
      <c r="M331" s="37"/>
      <c r="N331" s="37"/>
      <c r="O331" s="35"/>
      <c r="P331" s="35"/>
      <c r="Q331" s="35"/>
      <c r="R331" s="37"/>
      <c r="S331" s="35"/>
      <c r="T331" s="35"/>
      <c r="U331" s="37"/>
      <c r="V331" s="35"/>
      <c r="W331" s="35"/>
      <c r="X331" s="37"/>
      <c r="Y331" s="35"/>
      <c r="Z331" s="35"/>
      <c r="AB331" s="98" t="str">
        <f t="shared" si="10"/>
        <v/>
      </c>
    </row>
    <row r="332" spans="1:28" s="40" customFormat="1" x14ac:dyDescent="0.15">
      <c r="A332" s="25">
        <f t="shared" si="11"/>
        <v>330</v>
      </c>
      <c r="B332" s="34"/>
      <c r="C332" s="44"/>
      <c r="D332" s="42"/>
      <c r="E332" s="44"/>
      <c r="F332" s="44"/>
      <c r="G332" s="36"/>
      <c r="H332" s="36"/>
      <c r="I332" s="37"/>
      <c r="J332" s="37"/>
      <c r="K332" s="35"/>
      <c r="L332" s="35" t="str">
        <f>IFERROR(VLOOKUP(K332,基本設定!$A$3:$B$7,2,FALSE),"")</f>
        <v/>
      </c>
      <c r="M332" s="37"/>
      <c r="N332" s="37"/>
      <c r="O332" s="35"/>
      <c r="P332" s="35"/>
      <c r="Q332" s="35"/>
      <c r="R332" s="37"/>
      <c r="S332" s="35"/>
      <c r="T332" s="35"/>
      <c r="U332" s="37"/>
      <c r="V332" s="35"/>
      <c r="W332" s="35"/>
      <c r="X332" s="37"/>
      <c r="Y332" s="35"/>
      <c r="Z332" s="35"/>
      <c r="AB332" s="98" t="str">
        <f t="shared" si="10"/>
        <v/>
      </c>
    </row>
    <row r="333" spans="1:28" s="40" customFormat="1" x14ac:dyDescent="0.15">
      <c r="A333" s="25">
        <f t="shared" si="11"/>
        <v>331</v>
      </c>
      <c r="B333" s="34"/>
      <c r="C333" s="44"/>
      <c r="D333" s="42"/>
      <c r="E333" s="44"/>
      <c r="F333" s="44"/>
      <c r="G333" s="36"/>
      <c r="H333" s="36"/>
      <c r="I333" s="37"/>
      <c r="J333" s="37"/>
      <c r="K333" s="35"/>
      <c r="L333" s="35" t="str">
        <f>IFERROR(VLOOKUP(K333,基本設定!$A$3:$B$7,2,FALSE),"")</f>
        <v/>
      </c>
      <c r="M333" s="37"/>
      <c r="N333" s="37"/>
      <c r="O333" s="35"/>
      <c r="P333" s="35"/>
      <c r="Q333" s="35"/>
      <c r="R333" s="37"/>
      <c r="S333" s="35"/>
      <c r="T333" s="35"/>
      <c r="U333" s="37"/>
      <c r="V333" s="35"/>
      <c r="W333" s="35"/>
      <c r="X333" s="37"/>
      <c r="Y333" s="35"/>
      <c r="Z333" s="35"/>
      <c r="AB333" s="98" t="str">
        <f t="shared" si="10"/>
        <v/>
      </c>
    </row>
    <row r="334" spans="1:28" s="40" customFormat="1" x14ac:dyDescent="0.15">
      <c r="A334" s="25">
        <f t="shared" si="11"/>
        <v>332</v>
      </c>
      <c r="B334" s="34"/>
      <c r="C334" s="44"/>
      <c r="D334" s="42"/>
      <c r="E334" s="44"/>
      <c r="F334" s="44"/>
      <c r="G334" s="36"/>
      <c r="H334" s="36"/>
      <c r="I334" s="37"/>
      <c r="J334" s="37"/>
      <c r="K334" s="35"/>
      <c r="L334" s="35" t="str">
        <f>IFERROR(VLOOKUP(K334,基本設定!$A$3:$B$7,2,FALSE),"")</f>
        <v/>
      </c>
      <c r="M334" s="37"/>
      <c r="N334" s="37"/>
      <c r="O334" s="35"/>
      <c r="P334" s="35"/>
      <c r="Q334" s="35"/>
      <c r="R334" s="37"/>
      <c r="S334" s="35"/>
      <c r="T334" s="35"/>
      <c r="U334" s="37"/>
      <c r="V334" s="35"/>
      <c r="W334" s="35"/>
      <c r="X334" s="37"/>
      <c r="Y334" s="35"/>
      <c r="Z334" s="35"/>
      <c r="AB334" s="98" t="str">
        <f t="shared" si="10"/>
        <v/>
      </c>
    </row>
    <row r="335" spans="1:28" s="40" customFormat="1" x14ac:dyDescent="0.15">
      <c r="A335" s="25">
        <f t="shared" si="11"/>
        <v>333</v>
      </c>
      <c r="B335" s="34"/>
      <c r="C335" s="44"/>
      <c r="D335" s="42"/>
      <c r="E335" s="44"/>
      <c r="F335" s="44"/>
      <c r="G335" s="36"/>
      <c r="H335" s="36"/>
      <c r="I335" s="37"/>
      <c r="J335" s="37"/>
      <c r="K335" s="35"/>
      <c r="L335" s="35" t="str">
        <f>IFERROR(VLOOKUP(K335,基本設定!$A$3:$B$7,2,FALSE),"")</f>
        <v/>
      </c>
      <c r="M335" s="37"/>
      <c r="N335" s="37"/>
      <c r="O335" s="35"/>
      <c r="P335" s="35"/>
      <c r="Q335" s="35"/>
      <c r="R335" s="37"/>
      <c r="S335" s="35"/>
      <c r="T335" s="35"/>
      <c r="U335" s="37"/>
      <c r="V335" s="35"/>
      <c r="W335" s="35"/>
      <c r="X335" s="37"/>
      <c r="Y335" s="35"/>
      <c r="Z335" s="35"/>
      <c r="AB335" s="98" t="str">
        <f t="shared" si="10"/>
        <v/>
      </c>
    </row>
    <row r="336" spans="1:28" s="40" customFormat="1" x14ac:dyDescent="0.15">
      <c r="A336" s="25">
        <f t="shared" si="11"/>
        <v>334</v>
      </c>
      <c r="B336" s="34"/>
      <c r="C336" s="44"/>
      <c r="D336" s="42"/>
      <c r="E336" s="44"/>
      <c r="F336" s="44"/>
      <c r="G336" s="36"/>
      <c r="H336" s="36"/>
      <c r="I336" s="37"/>
      <c r="J336" s="37"/>
      <c r="K336" s="35"/>
      <c r="L336" s="35" t="str">
        <f>IFERROR(VLOOKUP(K336,基本設定!$A$3:$B$7,2,FALSE),"")</f>
        <v/>
      </c>
      <c r="M336" s="37"/>
      <c r="N336" s="37"/>
      <c r="O336" s="35"/>
      <c r="P336" s="35"/>
      <c r="Q336" s="35"/>
      <c r="R336" s="37"/>
      <c r="S336" s="35"/>
      <c r="T336" s="35"/>
      <c r="U336" s="37"/>
      <c r="V336" s="35"/>
      <c r="W336" s="35"/>
      <c r="X336" s="37"/>
      <c r="Y336" s="35"/>
      <c r="Z336" s="35"/>
      <c r="AB336" s="98" t="str">
        <f t="shared" si="10"/>
        <v/>
      </c>
    </row>
    <row r="337" spans="1:28" s="40" customFormat="1" x14ac:dyDescent="0.15">
      <c r="A337" s="25">
        <f t="shared" si="11"/>
        <v>335</v>
      </c>
      <c r="B337" s="34"/>
      <c r="C337" s="44"/>
      <c r="D337" s="42"/>
      <c r="E337" s="44"/>
      <c r="F337" s="44"/>
      <c r="G337" s="36"/>
      <c r="H337" s="36"/>
      <c r="I337" s="37"/>
      <c r="J337" s="37"/>
      <c r="K337" s="35"/>
      <c r="L337" s="35" t="str">
        <f>IFERROR(VLOOKUP(K337,基本設定!$A$3:$B$7,2,FALSE),"")</f>
        <v/>
      </c>
      <c r="M337" s="37"/>
      <c r="N337" s="37"/>
      <c r="O337" s="35"/>
      <c r="P337" s="35"/>
      <c r="Q337" s="35"/>
      <c r="R337" s="37"/>
      <c r="S337" s="35"/>
      <c r="T337" s="35"/>
      <c r="U337" s="37"/>
      <c r="V337" s="35"/>
      <c r="W337" s="35"/>
      <c r="X337" s="37"/>
      <c r="Y337" s="35"/>
      <c r="Z337" s="35"/>
      <c r="AB337" s="98" t="str">
        <f t="shared" si="10"/>
        <v/>
      </c>
    </row>
    <row r="338" spans="1:28" s="40" customFormat="1" x14ac:dyDescent="0.15">
      <c r="A338" s="25">
        <f t="shared" si="11"/>
        <v>336</v>
      </c>
      <c r="B338" s="34"/>
      <c r="C338" s="44"/>
      <c r="D338" s="42"/>
      <c r="E338" s="44"/>
      <c r="F338" s="44"/>
      <c r="G338" s="36"/>
      <c r="H338" s="36"/>
      <c r="I338" s="37"/>
      <c r="J338" s="37"/>
      <c r="K338" s="35"/>
      <c r="L338" s="35" t="str">
        <f>IFERROR(VLOOKUP(K338,基本設定!$A$3:$B$7,2,FALSE),"")</f>
        <v/>
      </c>
      <c r="M338" s="37"/>
      <c r="N338" s="37"/>
      <c r="O338" s="35"/>
      <c r="P338" s="35"/>
      <c r="Q338" s="35"/>
      <c r="R338" s="37"/>
      <c r="S338" s="35"/>
      <c r="T338" s="35"/>
      <c r="U338" s="37"/>
      <c r="V338" s="35"/>
      <c r="W338" s="35"/>
      <c r="X338" s="37"/>
      <c r="Y338" s="35"/>
      <c r="Z338" s="35"/>
      <c r="AB338" s="98" t="str">
        <f t="shared" si="10"/>
        <v/>
      </c>
    </row>
    <row r="339" spans="1:28" s="40" customFormat="1" x14ac:dyDescent="0.15">
      <c r="A339" s="25">
        <f t="shared" si="11"/>
        <v>337</v>
      </c>
      <c r="B339" s="34"/>
      <c r="C339" s="44"/>
      <c r="D339" s="42"/>
      <c r="E339" s="44"/>
      <c r="F339" s="44"/>
      <c r="G339" s="36"/>
      <c r="H339" s="36"/>
      <c r="I339" s="37"/>
      <c r="J339" s="37"/>
      <c r="K339" s="35"/>
      <c r="L339" s="35" t="str">
        <f>IFERROR(VLOOKUP(K339,基本設定!$A$3:$B$7,2,FALSE),"")</f>
        <v/>
      </c>
      <c r="M339" s="37"/>
      <c r="N339" s="37"/>
      <c r="O339" s="35"/>
      <c r="P339" s="35"/>
      <c r="Q339" s="35"/>
      <c r="R339" s="37"/>
      <c r="S339" s="35"/>
      <c r="T339" s="35"/>
      <c r="U339" s="37"/>
      <c r="V339" s="35"/>
      <c r="W339" s="35"/>
      <c r="X339" s="37"/>
      <c r="Y339" s="35"/>
      <c r="Z339" s="35"/>
      <c r="AB339" s="98" t="str">
        <f t="shared" si="10"/>
        <v/>
      </c>
    </row>
    <row r="340" spans="1:28" s="40" customFormat="1" x14ac:dyDescent="0.15">
      <c r="A340" s="25">
        <f t="shared" si="11"/>
        <v>338</v>
      </c>
      <c r="B340" s="34"/>
      <c r="C340" s="44"/>
      <c r="D340" s="42"/>
      <c r="E340" s="44"/>
      <c r="F340" s="44"/>
      <c r="G340" s="36"/>
      <c r="H340" s="36"/>
      <c r="I340" s="37"/>
      <c r="J340" s="37"/>
      <c r="K340" s="35"/>
      <c r="L340" s="35" t="str">
        <f>IFERROR(VLOOKUP(K340,基本設定!$A$3:$B$7,2,FALSE),"")</f>
        <v/>
      </c>
      <c r="M340" s="37"/>
      <c r="N340" s="37"/>
      <c r="O340" s="35"/>
      <c r="P340" s="35"/>
      <c r="Q340" s="35"/>
      <c r="R340" s="37"/>
      <c r="S340" s="35"/>
      <c r="T340" s="35"/>
      <c r="U340" s="37"/>
      <c r="V340" s="35"/>
      <c r="W340" s="35"/>
      <c r="X340" s="37"/>
      <c r="Y340" s="35"/>
      <c r="Z340" s="35"/>
      <c r="AB340" s="98" t="str">
        <f t="shared" si="10"/>
        <v/>
      </c>
    </row>
    <row r="341" spans="1:28" s="40" customFormat="1" x14ac:dyDescent="0.15">
      <c r="A341" s="25">
        <f t="shared" si="11"/>
        <v>339</v>
      </c>
      <c r="B341" s="34"/>
      <c r="C341" s="44"/>
      <c r="D341" s="42"/>
      <c r="E341" s="44"/>
      <c r="F341" s="44"/>
      <c r="G341" s="36"/>
      <c r="H341" s="36"/>
      <c r="I341" s="37"/>
      <c r="J341" s="37"/>
      <c r="K341" s="35"/>
      <c r="L341" s="35" t="str">
        <f>IFERROR(VLOOKUP(K341,基本設定!$A$3:$B$7,2,FALSE),"")</f>
        <v/>
      </c>
      <c r="M341" s="37"/>
      <c r="N341" s="37"/>
      <c r="O341" s="35"/>
      <c r="P341" s="35"/>
      <c r="Q341" s="35"/>
      <c r="R341" s="37"/>
      <c r="S341" s="35"/>
      <c r="T341" s="35"/>
      <c r="U341" s="37"/>
      <c r="V341" s="35"/>
      <c r="W341" s="35"/>
      <c r="X341" s="37"/>
      <c r="Y341" s="35"/>
      <c r="Z341" s="35"/>
      <c r="AB341" s="98" t="str">
        <f t="shared" si="10"/>
        <v/>
      </c>
    </row>
    <row r="342" spans="1:28" s="40" customFormat="1" x14ac:dyDescent="0.15">
      <c r="A342" s="25">
        <f t="shared" si="11"/>
        <v>340</v>
      </c>
      <c r="B342" s="34"/>
      <c r="C342" s="44"/>
      <c r="D342" s="42"/>
      <c r="E342" s="44"/>
      <c r="F342" s="44"/>
      <c r="G342" s="36"/>
      <c r="H342" s="36"/>
      <c r="I342" s="37"/>
      <c r="J342" s="37"/>
      <c r="K342" s="35"/>
      <c r="L342" s="35" t="str">
        <f>IFERROR(VLOOKUP(K342,基本設定!$A$3:$B$7,2,FALSE),"")</f>
        <v/>
      </c>
      <c r="M342" s="37"/>
      <c r="N342" s="37"/>
      <c r="O342" s="35"/>
      <c r="P342" s="35"/>
      <c r="Q342" s="35"/>
      <c r="R342" s="37"/>
      <c r="S342" s="35"/>
      <c r="T342" s="35"/>
      <c r="U342" s="37"/>
      <c r="V342" s="35"/>
      <c r="W342" s="35"/>
      <c r="X342" s="37"/>
      <c r="Y342" s="35"/>
      <c r="Z342" s="35"/>
      <c r="AB342" s="98" t="str">
        <f t="shared" si="10"/>
        <v/>
      </c>
    </row>
    <row r="343" spans="1:28" s="40" customFormat="1" x14ac:dyDescent="0.15">
      <c r="A343" s="25">
        <f t="shared" si="11"/>
        <v>341</v>
      </c>
      <c r="B343" s="34"/>
      <c r="C343" s="44"/>
      <c r="D343" s="42"/>
      <c r="E343" s="44"/>
      <c r="F343" s="44"/>
      <c r="G343" s="36"/>
      <c r="H343" s="36"/>
      <c r="I343" s="37"/>
      <c r="J343" s="37"/>
      <c r="K343" s="35"/>
      <c r="L343" s="35" t="str">
        <f>IFERROR(VLOOKUP(K343,基本設定!$A$3:$B$7,2,FALSE),"")</f>
        <v/>
      </c>
      <c r="M343" s="37"/>
      <c r="N343" s="37"/>
      <c r="O343" s="35"/>
      <c r="P343" s="35"/>
      <c r="Q343" s="35"/>
      <c r="R343" s="37"/>
      <c r="S343" s="35"/>
      <c r="T343" s="35"/>
      <c r="U343" s="37"/>
      <c r="V343" s="35"/>
      <c r="W343" s="35"/>
      <c r="X343" s="37"/>
      <c r="Y343" s="35"/>
      <c r="Z343" s="35"/>
      <c r="AB343" s="98" t="str">
        <f t="shared" si="10"/>
        <v/>
      </c>
    </row>
    <row r="344" spans="1:28" s="40" customFormat="1" x14ac:dyDescent="0.15">
      <c r="A344" s="25">
        <f t="shared" si="11"/>
        <v>342</v>
      </c>
      <c r="B344" s="34"/>
      <c r="C344" s="44"/>
      <c r="D344" s="42"/>
      <c r="E344" s="44"/>
      <c r="F344" s="44"/>
      <c r="G344" s="36"/>
      <c r="H344" s="36"/>
      <c r="I344" s="37"/>
      <c r="J344" s="37"/>
      <c r="K344" s="35"/>
      <c r="L344" s="35" t="str">
        <f>IFERROR(VLOOKUP(K344,基本設定!$A$3:$B$7,2,FALSE),"")</f>
        <v/>
      </c>
      <c r="M344" s="37"/>
      <c r="N344" s="37"/>
      <c r="O344" s="35"/>
      <c r="P344" s="35"/>
      <c r="Q344" s="35"/>
      <c r="R344" s="37"/>
      <c r="S344" s="35"/>
      <c r="T344" s="35"/>
      <c r="U344" s="37"/>
      <c r="V344" s="35"/>
      <c r="W344" s="35"/>
      <c r="X344" s="37"/>
      <c r="Y344" s="35"/>
      <c r="Z344" s="35"/>
      <c r="AB344" s="98" t="str">
        <f t="shared" si="10"/>
        <v/>
      </c>
    </row>
    <row r="345" spans="1:28" s="40" customFormat="1" x14ac:dyDescent="0.15">
      <c r="A345" s="25">
        <f t="shared" si="11"/>
        <v>343</v>
      </c>
      <c r="B345" s="34"/>
      <c r="C345" s="44"/>
      <c r="D345" s="42"/>
      <c r="E345" s="44"/>
      <c r="F345" s="44"/>
      <c r="G345" s="36"/>
      <c r="H345" s="36"/>
      <c r="I345" s="37"/>
      <c r="J345" s="37"/>
      <c r="K345" s="35"/>
      <c r="L345" s="35" t="str">
        <f>IFERROR(VLOOKUP(K345,基本設定!$A$3:$B$7,2,FALSE),"")</f>
        <v/>
      </c>
      <c r="M345" s="37"/>
      <c r="N345" s="37"/>
      <c r="O345" s="35"/>
      <c r="P345" s="35"/>
      <c r="Q345" s="35"/>
      <c r="R345" s="37"/>
      <c r="S345" s="35"/>
      <c r="T345" s="35"/>
      <c r="U345" s="37"/>
      <c r="V345" s="35"/>
      <c r="W345" s="35"/>
      <c r="X345" s="37"/>
      <c r="Y345" s="35"/>
      <c r="Z345" s="35"/>
      <c r="AB345" s="98" t="str">
        <f t="shared" si="10"/>
        <v/>
      </c>
    </row>
    <row r="346" spans="1:28" s="40" customFormat="1" x14ac:dyDescent="0.15">
      <c r="A346" s="25">
        <f t="shared" si="11"/>
        <v>344</v>
      </c>
      <c r="B346" s="34"/>
      <c r="C346" s="44"/>
      <c r="D346" s="42"/>
      <c r="E346" s="44"/>
      <c r="F346" s="44"/>
      <c r="G346" s="36"/>
      <c r="H346" s="36"/>
      <c r="I346" s="37"/>
      <c r="J346" s="37"/>
      <c r="K346" s="35"/>
      <c r="L346" s="35" t="str">
        <f>IFERROR(VLOOKUP(K346,基本設定!$A$3:$B$7,2,FALSE),"")</f>
        <v/>
      </c>
      <c r="M346" s="37"/>
      <c r="N346" s="37"/>
      <c r="O346" s="35"/>
      <c r="P346" s="35"/>
      <c r="Q346" s="35"/>
      <c r="R346" s="37"/>
      <c r="S346" s="35"/>
      <c r="T346" s="35"/>
      <c r="U346" s="37"/>
      <c r="V346" s="35"/>
      <c r="W346" s="35"/>
      <c r="X346" s="37"/>
      <c r="Y346" s="35"/>
      <c r="Z346" s="35"/>
      <c r="AB346" s="98" t="str">
        <f t="shared" si="10"/>
        <v/>
      </c>
    </row>
    <row r="347" spans="1:28" s="40" customFormat="1" x14ac:dyDescent="0.15">
      <c r="A347" s="25">
        <f t="shared" si="11"/>
        <v>345</v>
      </c>
      <c r="B347" s="34"/>
      <c r="C347" s="44"/>
      <c r="D347" s="42"/>
      <c r="E347" s="44"/>
      <c r="F347" s="44"/>
      <c r="G347" s="36"/>
      <c r="H347" s="36"/>
      <c r="I347" s="37"/>
      <c r="J347" s="37"/>
      <c r="K347" s="35"/>
      <c r="L347" s="35" t="str">
        <f>IFERROR(VLOOKUP(K347,基本設定!$A$3:$B$7,2,FALSE),"")</f>
        <v/>
      </c>
      <c r="M347" s="37"/>
      <c r="N347" s="37"/>
      <c r="O347" s="35"/>
      <c r="P347" s="35"/>
      <c r="Q347" s="35"/>
      <c r="R347" s="37"/>
      <c r="S347" s="35"/>
      <c r="T347" s="35"/>
      <c r="U347" s="37"/>
      <c r="V347" s="35"/>
      <c r="W347" s="35"/>
      <c r="X347" s="37"/>
      <c r="Y347" s="35"/>
      <c r="Z347" s="35"/>
      <c r="AB347" s="98" t="str">
        <f t="shared" si="10"/>
        <v/>
      </c>
    </row>
    <row r="348" spans="1:28" s="40" customFormat="1" x14ac:dyDescent="0.15">
      <c r="A348" s="25">
        <f t="shared" si="11"/>
        <v>346</v>
      </c>
      <c r="B348" s="34"/>
      <c r="C348" s="44"/>
      <c r="D348" s="42"/>
      <c r="E348" s="44"/>
      <c r="F348" s="44"/>
      <c r="G348" s="36"/>
      <c r="H348" s="36"/>
      <c r="I348" s="37"/>
      <c r="J348" s="37"/>
      <c r="K348" s="35"/>
      <c r="L348" s="35" t="str">
        <f>IFERROR(VLOOKUP(K348,基本設定!$A$3:$B$7,2,FALSE),"")</f>
        <v/>
      </c>
      <c r="M348" s="37"/>
      <c r="N348" s="37"/>
      <c r="O348" s="35"/>
      <c r="P348" s="35"/>
      <c r="Q348" s="35"/>
      <c r="R348" s="37"/>
      <c r="S348" s="35"/>
      <c r="T348" s="35"/>
      <c r="U348" s="37"/>
      <c r="V348" s="35"/>
      <c r="W348" s="35"/>
      <c r="X348" s="37"/>
      <c r="Y348" s="35"/>
      <c r="Z348" s="35"/>
      <c r="AB348" s="98" t="str">
        <f t="shared" si="10"/>
        <v/>
      </c>
    </row>
    <row r="349" spans="1:28" s="40" customFormat="1" x14ac:dyDescent="0.15">
      <c r="A349" s="25">
        <f t="shared" si="11"/>
        <v>347</v>
      </c>
      <c r="B349" s="34"/>
      <c r="C349" s="44"/>
      <c r="D349" s="42"/>
      <c r="E349" s="44"/>
      <c r="F349" s="44"/>
      <c r="G349" s="36"/>
      <c r="H349" s="36"/>
      <c r="I349" s="37"/>
      <c r="J349" s="37"/>
      <c r="K349" s="35"/>
      <c r="L349" s="35" t="str">
        <f>IFERROR(VLOOKUP(K349,基本設定!$A$3:$B$7,2,FALSE),"")</f>
        <v/>
      </c>
      <c r="M349" s="37"/>
      <c r="N349" s="37"/>
      <c r="O349" s="35"/>
      <c r="P349" s="35"/>
      <c r="Q349" s="35"/>
      <c r="R349" s="37"/>
      <c r="S349" s="35"/>
      <c r="T349" s="35"/>
      <c r="U349" s="37"/>
      <c r="V349" s="35"/>
      <c r="W349" s="35"/>
      <c r="X349" s="37"/>
      <c r="Y349" s="35"/>
      <c r="Z349" s="35"/>
      <c r="AB349" s="98" t="str">
        <f t="shared" si="10"/>
        <v/>
      </c>
    </row>
    <row r="350" spans="1:28" s="40" customFormat="1" x14ac:dyDescent="0.15">
      <c r="A350" s="25">
        <f t="shared" si="11"/>
        <v>348</v>
      </c>
      <c r="B350" s="34"/>
      <c r="C350" s="44"/>
      <c r="D350" s="42"/>
      <c r="E350" s="44"/>
      <c r="F350" s="44"/>
      <c r="G350" s="36"/>
      <c r="H350" s="36"/>
      <c r="I350" s="37"/>
      <c r="J350" s="37"/>
      <c r="K350" s="35"/>
      <c r="L350" s="35" t="str">
        <f>IFERROR(VLOOKUP(K350,基本設定!$A$3:$B$7,2,FALSE),"")</f>
        <v/>
      </c>
      <c r="M350" s="37"/>
      <c r="N350" s="37"/>
      <c r="O350" s="35"/>
      <c r="P350" s="35"/>
      <c r="Q350" s="35"/>
      <c r="R350" s="37"/>
      <c r="S350" s="35"/>
      <c r="T350" s="35"/>
      <c r="U350" s="37"/>
      <c r="V350" s="35"/>
      <c r="W350" s="35"/>
      <c r="X350" s="37"/>
      <c r="Y350" s="35"/>
      <c r="Z350" s="35"/>
      <c r="AB350" s="98" t="str">
        <f t="shared" si="10"/>
        <v/>
      </c>
    </row>
    <row r="351" spans="1:28" s="40" customFormat="1" x14ac:dyDescent="0.15">
      <c r="A351" s="25">
        <f t="shared" si="11"/>
        <v>349</v>
      </c>
      <c r="B351" s="34"/>
      <c r="C351" s="44"/>
      <c r="D351" s="42"/>
      <c r="E351" s="44"/>
      <c r="F351" s="44"/>
      <c r="G351" s="36"/>
      <c r="H351" s="36"/>
      <c r="I351" s="37"/>
      <c r="J351" s="37"/>
      <c r="K351" s="35"/>
      <c r="L351" s="35" t="str">
        <f>IFERROR(VLOOKUP(K351,基本設定!$A$3:$B$7,2,FALSE),"")</f>
        <v/>
      </c>
      <c r="M351" s="37"/>
      <c r="N351" s="37"/>
      <c r="O351" s="35"/>
      <c r="P351" s="35"/>
      <c r="Q351" s="35"/>
      <c r="R351" s="37"/>
      <c r="S351" s="35"/>
      <c r="T351" s="35"/>
      <c r="U351" s="37"/>
      <c r="V351" s="35"/>
      <c r="W351" s="35"/>
      <c r="X351" s="37"/>
      <c r="Y351" s="35"/>
      <c r="Z351" s="35"/>
      <c r="AB351" s="98" t="str">
        <f t="shared" si="10"/>
        <v/>
      </c>
    </row>
    <row r="352" spans="1:28" s="40" customFormat="1" x14ac:dyDescent="0.15">
      <c r="A352" s="25">
        <f t="shared" si="11"/>
        <v>350</v>
      </c>
      <c r="B352" s="34"/>
      <c r="C352" s="44"/>
      <c r="D352" s="42"/>
      <c r="E352" s="44"/>
      <c r="F352" s="44"/>
      <c r="G352" s="36"/>
      <c r="H352" s="36"/>
      <c r="I352" s="37"/>
      <c r="J352" s="37"/>
      <c r="K352" s="35"/>
      <c r="L352" s="35" t="str">
        <f>IFERROR(VLOOKUP(K352,基本設定!$A$3:$B$7,2,FALSE),"")</f>
        <v/>
      </c>
      <c r="M352" s="37"/>
      <c r="N352" s="37"/>
      <c r="O352" s="35"/>
      <c r="P352" s="35"/>
      <c r="Q352" s="35"/>
      <c r="R352" s="37"/>
      <c r="S352" s="35"/>
      <c r="T352" s="35"/>
      <c r="U352" s="37"/>
      <c r="V352" s="35"/>
      <c r="W352" s="35"/>
      <c r="X352" s="37"/>
      <c r="Y352" s="35"/>
      <c r="Z352" s="35"/>
      <c r="AB352" s="98" t="str">
        <f t="shared" si="10"/>
        <v/>
      </c>
    </row>
    <row r="353" spans="1:28" s="40" customFormat="1" x14ac:dyDescent="0.15">
      <c r="A353" s="25">
        <f t="shared" si="11"/>
        <v>351</v>
      </c>
      <c r="B353" s="34"/>
      <c r="C353" s="44"/>
      <c r="D353" s="42"/>
      <c r="E353" s="44"/>
      <c r="F353" s="44"/>
      <c r="G353" s="36"/>
      <c r="H353" s="36"/>
      <c r="I353" s="37"/>
      <c r="J353" s="37"/>
      <c r="K353" s="35"/>
      <c r="L353" s="35" t="str">
        <f>IFERROR(VLOOKUP(K353,基本設定!$A$3:$B$7,2,FALSE),"")</f>
        <v/>
      </c>
      <c r="M353" s="37"/>
      <c r="N353" s="37"/>
      <c r="O353" s="35"/>
      <c r="P353" s="35"/>
      <c r="Q353" s="35"/>
      <c r="R353" s="37"/>
      <c r="S353" s="35"/>
      <c r="T353" s="35"/>
      <c r="U353" s="37"/>
      <c r="V353" s="35"/>
      <c r="W353" s="35"/>
      <c r="X353" s="37"/>
      <c r="Y353" s="35"/>
      <c r="Z353" s="35"/>
      <c r="AB353" s="98" t="str">
        <f t="shared" si="10"/>
        <v/>
      </c>
    </row>
    <row r="354" spans="1:28" s="40" customFormat="1" x14ac:dyDescent="0.15">
      <c r="A354" s="25">
        <f t="shared" si="11"/>
        <v>352</v>
      </c>
      <c r="B354" s="34"/>
      <c r="C354" s="44"/>
      <c r="D354" s="42"/>
      <c r="E354" s="44"/>
      <c r="F354" s="44"/>
      <c r="G354" s="36"/>
      <c r="H354" s="36"/>
      <c r="I354" s="37"/>
      <c r="J354" s="37"/>
      <c r="K354" s="35"/>
      <c r="L354" s="35" t="str">
        <f>IFERROR(VLOOKUP(K354,基本設定!$A$3:$B$7,2,FALSE),"")</f>
        <v/>
      </c>
      <c r="M354" s="37"/>
      <c r="N354" s="37"/>
      <c r="O354" s="35"/>
      <c r="P354" s="35"/>
      <c r="Q354" s="35"/>
      <c r="R354" s="37"/>
      <c r="S354" s="35"/>
      <c r="T354" s="35"/>
      <c r="U354" s="37"/>
      <c r="V354" s="35"/>
      <c r="W354" s="35"/>
      <c r="X354" s="37"/>
      <c r="Y354" s="35"/>
      <c r="Z354" s="35"/>
      <c r="AB354" s="98" t="str">
        <f t="shared" si="10"/>
        <v/>
      </c>
    </row>
    <row r="355" spans="1:28" s="40" customFormat="1" x14ac:dyDescent="0.15">
      <c r="A355" s="25">
        <f t="shared" si="11"/>
        <v>353</v>
      </c>
      <c r="B355" s="34"/>
      <c r="C355" s="44"/>
      <c r="D355" s="42"/>
      <c r="E355" s="44"/>
      <c r="F355" s="44"/>
      <c r="G355" s="36"/>
      <c r="H355" s="36"/>
      <c r="I355" s="37"/>
      <c r="J355" s="37"/>
      <c r="K355" s="35"/>
      <c r="L355" s="35" t="str">
        <f>IFERROR(VLOOKUP(K355,基本設定!$A$3:$B$7,2,FALSE),"")</f>
        <v/>
      </c>
      <c r="M355" s="37"/>
      <c r="N355" s="37"/>
      <c r="O355" s="35"/>
      <c r="P355" s="35"/>
      <c r="Q355" s="35"/>
      <c r="R355" s="37"/>
      <c r="S355" s="35"/>
      <c r="T355" s="35"/>
      <c r="U355" s="37"/>
      <c r="V355" s="35"/>
      <c r="W355" s="35"/>
      <c r="X355" s="37"/>
      <c r="Y355" s="35"/>
      <c r="Z355" s="35"/>
      <c r="AB355" s="98" t="str">
        <f t="shared" si="10"/>
        <v/>
      </c>
    </row>
    <row r="356" spans="1:28" s="40" customFormat="1" x14ac:dyDescent="0.15">
      <c r="A356" s="25">
        <f t="shared" si="11"/>
        <v>354</v>
      </c>
      <c r="B356" s="34"/>
      <c r="C356" s="44"/>
      <c r="D356" s="42"/>
      <c r="E356" s="44"/>
      <c r="F356" s="44"/>
      <c r="G356" s="36"/>
      <c r="H356" s="36"/>
      <c r="I356" s="37"/>
      <c r="J356" s="37"/>
      <c r="K356" s="35"/>
      <c r="L356" s="35" t="str">
        <f>IFERROR(VLOOKUP(K356,基本設定!$A$3:$B$7,2,FALSE),"")</f>
        <v/>
      </c>
      <c r="M356" s="37"/>
      <c r="N356" s="37"/>
      <c r="O356" s="35"/>
      <c r="P356" s="35"/>
      <c r="Q356" s="35"/>
      <c r="R356" s="37"/>
      <c r="S356" s="35"/>
      <c r="T356" s="35"/>
      <c r="U356" s="37"/>
      <c r="V356" s="35"/>
      <c r="W356" s="35"/>
      <c r="X356" s="37"/>
      <c r="Y356" s="35"/>
      <c r="Z356" s="35"/>
      <c r="AB356" s="98" t="str">
        <f t="shared" si="10"/>
        <v/>
      </c>
    </row>
    <row r="357" spans="1:28" s="40" customFormat="1" x14ac:dyDescent="0.15">
      <c r="A357" s="25">
        <f t="shared" si="11"/>
        <v>355</v>
      </c>
      <c r="B357" s="34"/>
      <c r="C357" s="44"/>
      <c r="D357" s="42"/>
      <c r="E357" s="44"/>
      <c r="F357" s="44"/>
      <c r="G357" s="36"/>
      <c r="H357" s="36"/>
      <c r="I357" s="37"/>
      <c r="J357" s="37"/>
      <c r="K357" s="35"/>
      <c r="L357" s="35" t="str">
        <f>IFERROR(VLOOKUP(K357,基本設定!$A$3:$B$7,2,FALSE),"")</f>
        <v/>
      </c>
      <c r="M357" s="37"/>
      <c r="N357" s="37"/>
      <c r="O357" s="35"/>
      <c r="P357" s="35"/>
      <c r="Q357" s="35"/>
      <c r="R357" s="37"/>
      <c r="S357" s="35"/>
      <c r="T357" s="35"/>
      <c r="U357" s="37"/>
      <c r="V357" s="35"/>
      <c r="W357" s="35"/>
      <c r="X357" s="37"/>
      <c r="Y357" s="35"/>
      <c r="Z357" s="35"/>
      <c r="AB357" s="98" t="str">
        <f t="shared" si="10"/>
        <v/>
      </c>
    </row>
    <row r="358" spans="1:28" s="40" customFormat="1" x14ac:dyDescent="0.15">
      <c r="A358" s="25">
        <f t="shared" si="11"/>
        <v>356</v>
      </c>
      <c r="B358" s="34"/>
      <c r="C358" s="44"/>
      <c r="D358" s="42"/>
      <c r="E358" s="44"/>
      <c r="F358" s="44"/>
      <c r="G358" s="36"/>
      <c r="H358" s="36"/>
      <c r="I358" s="37"/>
      <c r="J358" s="37"/>
      <c r="K358" s="35"/>
      <c r="L358" s="35" t="str">
        <f>IFERROR(VLOOKUP(K358,基本設定!$A$3:$B$7,2,FALSE),"")</f>
        <v/>
      </c>
      <c r="M358" s="37"/>
      <c r="N358" s="37"/>
      <c r="O358" s="35"/>
      <c r="P358" s="35"/>
      <c r="Q358" s="35"/>
      <c r="R358" s="37"/>
      <c r="S358" s="35"/>
      <c r="T358" s="35"/>
      <c r="U358" s="37"/>
      <c r="V358" s="35"/>
      <c r="W358" s="35"/>
      <c r="X358" s="37"/>
      <c r="Y358" s="35"/>
      <c r="Z358" s="35"/>
      <c r="AB358" s="98" t="str">
        <f t="shared" si="10"/>
        <v/>
      </c>
    </row>
    <row r="359" spans="1:28" s="40" customFormat="1" x14ac:dyDescent="0.15">
      <c r="A359" s="25">
        <f t="shared" si="11"/>
        <v>357</v>
      </c>
      <c r="B359" s="34"/>
      <c r="C359" s="44"/>
      <c r="D359" s="42"/>
      <c r="E359" s="44"/>
      <c r="F359" s="44"/>
      <c r="G359" s="36"/>
      <c r="H359" s="36"/>
      <c r="I359" s="37"/>
      <c r="J359" s="37"/>
      <c r="K359" s="35"/>
      <c r="L359" s="35" t="str">
        <f>IFERROR(VLOOKUP(K359,基本設定!$A$3:$B$7,2,FALSE),"")</f>
        <v/>
      </c>
      <c r="M359" s="37"/>
      <c r="N359" s="37"/>
      <c r="O359" s="35"/>
      <c r="P359" s="35"/>
      <c r="Q359" s="35"/>
      <c r="R359" s="37"/>
      <c r="S359" s="35"/>
      <c r="T359" s="35"/>
      <c r="U359" s="37"/>
      <c r="V359" s="35"/>
      <c r="W359" s="35"/>
      <c r="X359" s="37"/>
      <c r="Y359" s="35"/>
      <c r="Z359" s="35"/>
      <c r="AB359" s="98" t="str">
        <f t="shared" si="10"/>
        <v/>
      </c>
    </row>
    <row r="360" spans="1:28" s="40" customFormat="1" x14ac:dyDescent="0.15">
      <c r="A360" s="25">
        <f t="shared" si="11"/>
        <v>358</v>
      </c>
      <c r="B360" s="34"/>
      <c r="C360" s="44"/>
      <c r="D360" s="42"/>
      <c r="E360" s="44"/>
      <c r="F360" s="44"/>
      <c r="G360" s="36"/>
      <c r="H360" s="36"/>
      <c r="I360" s="37"/>
      <c r="J360" s="37"/>
      <c r="K360" s="35"/>
      <c r="L360" s="35" t="str">
        <f>IFERROR(VLOOKUP(K360,基本設定!$A$3:$B$7,2,FALSE),"")</f>
        <v/>
      </c>
      <c r="M360" s="37"/>
      <c r="N360" s="37"/>
      <c r="O360" s="35"/>
      <c r="P360" s="35"/>
      <c r="Q360" s="35"/>
      <c r="R360" s="37"/>
      <c r="S360" s="35"/>
      <c r="T360" s="35"/>
      <c r="U360" s="37"/>
      <c r="V360" s="35"/>
      <c r="W360" s="35"/>
      <c r="X360" s="37"/>
      <c r="Y360" s="35"/>
      <c r="Z360" s="35"/>
      <c r="AB360" s="98" t="str">
        <f t="shared" si="10"/>
        <v/>
      </c>
    </row>
    <row r="361" spans="1:28" s="40" customFormat="1" x14ac:dyDescent="0.15">
      <c r="A361" s="25">
        <f t="shared" si="11"/>
        <v>359</v>
      </c>
      <c r="B361" s="34"/>
      <c r="C361" s="44"/>
      <c r="D361" s="42"/>
      <c r="E361" s="44"/>
      <c r="F361" s="44"/>
      <c r="G361" s="36"/>
      <c r="H361" s="36"/>
      <c r="I361" s="37"/>
      <c r="J361" s="37"/>
      <c r="K361" s="35"/>
      <c r="L361" s="35" t="str">
        <f>IFERROR(VLOOKUP(K361,基本設定!$A$3:$B$7,2,FALSE),"")</f>
        <v/>
      </c>
      <c r="M361" s="37"/>
      <c r="N361" s="37"/>
      <c r="O361" s="35"/>
      <c r="P361" s="35"/>
      <c r="Q361" s="35"/>
      <c r="R361" s="37"/>
      <c r="S361" s="35"/>
      <c r="T361" s="35"/>
      <c r="U361" s="37"/>
      <c r="V361" s="35"/>
      <c r="W361" s="35"/>
      <c r="X361" s="37"/>
      <c r="Y361" s="35"/>
      <c r="Z361" s="35"/>
      <c r="AB361" s="98" t="str">
        <f t="shared" si="10"/>
        <v/>
      </c>
    </row>
    <row r="362" spans="1:28" s="40" customFormat="1" x14ac:dyDescent="0.15">
      <c r="A362" s="25">
        <f t="shared" si="11"/>
        <v>360</v>
      </c>
      <c r="B362" s="34"/>
      <c r="C362" s="44"/>
      <c r="D362" s="42"/>
      <c r="E362" s="44"/>
      <c r="F362" s="44"/>
      <c r="G362" s="36"/>
      <c r="H362" s="36"/>
      <c r="I362" s="37"/>
      <c r="J362" s="37"/>
      <c r="K362" s="35"/>
      <c r="L362" s="35" t="str">
        <f>IFERROR(VLOOKUP(K362,基本設定!$A$3:$B$7,2,FALSE),"")</f>
        <v/>
      </c>
      <c r="M362" s="37"/>
      <c r="N362" s="37"/>
      <c r="O362" s="35"/>
      <c r="P362" s="35"/>
      <c r="Q362" s="35"/>
      <c r="R362" s="37"/>
      <c r="S362" s="35"/>
      <c r="T362" s="35"/>
      <c r="U362" s="37"/>
      <c r="V362" s="35"/>
      <c r="W362" s="35"/>
      <c r="X362" s="37"/>
      <c r="Y362" s="35"/>
      <c r="Z362" s="35"/>
      <c r="AB362" s="98" t="str">
        <f t="shared" si="10"/>
        <v/>
      </c>
    </row>
    <row r="363" spans="1:28" s="40" customFormat="1" x14ac:dyDescent="0.15">
      <c r="A363" s="25">
        <f t="shared" si="11"/>
        <v>361</v>
      </c>
      <c r="B363" s="34"/>
      <c r="C363" s="44"/>
      <c r="D363" s="42"/>
      <c r="E363" s="44"/>
      <c r="F363" s="44"/>
      <c r="G363" s="36"/>
      <c r="H363" s="36"/>
      <c r="I363" s="37"/>
      <c r="J363" s="37"/>
      <c r="K363" s="35"/>
      <c r="L363" s="35" t="str">
        <f>IFERROR(VLOOKUP(K363,基本設定!$A$3:$B$7,2,FALSE),"")</f>
        <v/>
      </c>
      <c r="M363" s="37"/>
      <c r="N363" s="37"/>
      <c r="O363" s="35"/>
      <c r="P363" s="35"/>
      <c r="Q363" s="35"/>
      <c r="R363" s="37"/>
      <c r="S363" s="35"/>
      <c r="T363" s="35"/>
      <c r="U363" s="37"/>
      <c r="V363" s="35"/>
      <c r="W363" s="35"/>
      <c r="X363" s="37"/>
      <c r="Y363" s="35"/>
      <c r="Z363" s="35"/>
      <c r="AB363" s="98" t="str">
        <f t="shared" si="10"/>
        <v/>
      </c>
    </row>
    <row r="364" spans="1:28" s="40" customFormat="1" x14ac:dyDescent="0.15">
      <c r="A364" s="25">
        <f t="shared" si="11"/>
        <v>362</v>
      </c>
      <c r="B364" s="34"/>
      <c r="C364" s="44"/>
      <c r="D364" s="42"/>
      <c r="E364" s="44"/>
      <c r="F364" s="44"/>
      <c r="G364" s="36"/>
      <c r="H364" s="36"/>
      <c r="I364" s="37"/>
      <c r="J364" s="37"/>
      <c r="K364" s="35"/>
      <c r="L364" s="35" t="str">
        <f>IFERROR(VLOOKUP(K364,基本設定!$A$3:$B$7,2,FALSE),"")</f>
        <v/>
      </c>
      <c r="M364" s="37"/>
      <c r="N364" s="37"/>
      <c r="O364" s="35"/>
      <c r="P364" s="35"/>
      <c r="Q364" s="35"/>
      <c r="R364" s="37"/>
      <c r="S364" s="35"/>
      <c r="T364" s="35"/>
      <c r="U364" s="37"/>
      <c r="V364" s="35"/>
      <c r="W364" s="35"/>
      <c r="X364" s="37"/>
      <c r="Y364" s="35"/>
      <c r="Z364" s="35"/>
      <c r="AB364" s="98" t="str">
        <f t="shared" si="10"/>
        <v/>
      </c>
    </row>
    <row r="365" spans="1:28" s="40" customFormat="1" x14ac:dyDescent="0.15">
      <c r="A365" s="25">
        <f t="shared" si="11"/>
        <v>363</v>
      </c>
      <c r="B365" s="34"/>
      <c r="C365" s="44"/>
      <c r="D365" s="42"/>
      <c r="E365" s="44"/>
      <c r="F365" s="44"/>
      <c r="G365" s="36"/>
      <c r="H365" s="36"/>
      <c r="I365" s="37"/>
      <c r="J365" s="37"/>
      <c r="K365" s="35"/>
      <c r="L365" s="35" t="str">
        <f>IFERROR(VLOOKUP(K365,基本設定!$A$3:$B$7,2,FALSE),"")</f>
        <v/>
      </c>
      <c r="M365" s="37"/>
      <c r="N365" s="37"/>
      <c r="O365" s="35"/>
      <c r="P365" s="35"/>
      <c r="Q365" s="35"/>
      <c r="R365" s="37"/>
      <c r="S365" s="35"/>
      <c r="T365" s="35"/>
      <c r="U365" s="37"/>
      <c r="V365" s="35"/>
      <c r="W365" s="35"/>
      <c r="X365" s="37"/>
      <c r="Y365" s="35"/>
      <c r="Z365" s="35"/>
      <c r="AB365" s="98" t="str">
        <f t="shared" si="10"/>
        <v/>
      </c>
    </row>
    <row r="366" spans="1:28" s="40" customFormat="1" x14ac:dyDescent="0.15">
      <c r="A366" s="25">
        <f t="shared" si="11"/>
        <v>364</v>
      </c>
      <c r="B366" s="34"/>
      <c r="C366" s="44"/>
      <c r="D366" s="42"/>
      <c r="E366" s="44"/>
      <c r="F366" s="44"/>
      <c r="G366" s="36"/>
      <c r="H366" s="36"/>
      <c r="I366" s="37"/>
      <c r="J366" s="37"/>
      <c r="K366" s="35"/>
      <c r="L366" s="35" t="str">
        <f>IFERROR(VLOOKUP(K366,基本設定!$A$3:$B$7,2,FALSE),"")</f>
        <v/>
      </c>
      <c r="M366" s="37"/>
      <c r="N366" s="37"/>
      <c r="O366" s="35"/>
      <c r="P366" s="35"/>
      <c r="Q366" s="35"/>
      <c r="R366" s="37"/>
      <c r="S366" s="35"/>
      <c r="T366" s="35"/>
      <c r="U366" s="37"/>
      <c r="V366" s="35"/>
      <c r="W366" s="35"/>
      <c r="X366" s="37"/>
      <c r="Y366" s="35"/>
      <c r="Z366" s="35"/>
      <c r="AB366" s="98" t="str">
        <f t="shared" si="10"/>
        <v/>
      </c>
    </row>
    <row r="367" spans="1:28" s="40" customFormat="1" x14ac:dyDescent="0.15">
      <c r="A367" s="25">
        <f t="shared" si="11"/>
        <v>365</v>
      </c>
      <c r="B367" s="34"/>
      <c r="C367" s="44"/>
      <c r="D367" s="42"/>
      <c r="E367" s="44"/>
      <c r="F367" s="44"/>
      <c r="G367" s="36"/>
      <c r="H367" s="36"/>
      <c r="I367" s="37"/>
      <c r="J367" s="37"/>
      <c r="K367" s="35"/>
      <c r="L367" s="35" t="str">
        <f>IFERROR(VLOOKUP(K367,基本設定!$A$3:$B$7,2,FALSE),"")</f>
        <v/>
      </c>
      <c r="M367" s="37"/>
      <c r="N367" s="37"/>
      <c r="O367" s="35"/>
      <c r="P367" s="35"/>
      <c r="Q367" s="35"/>
      <c r="R367" s="37"/>
      <c r="S367" s="35"/>
      <c r="T367" s="35"/>
      <c r="U367" s="37"/>
      <c r="V367" s="35"/>
      <c r="W367" s="35"/>
      <c r="X367" s="37"/>
      <c r="Y367" s="35"/>
      <c r="Z367" s="35"/>
      <c r="AB367" s="98" t="str">
        <f t="shared" si="10"/>
        <v/>
      </c>
    </row>
    <row r="368" spans="1:28" s="40" customFormat="1" x14ac:dyDescent="0.15">
      <c r="A368" s="25">
        <f t="shared" si="11"/>
        <v>366</v>
      </c>
      <c r="B368" s="34"/>
      <c r="C368" s="44"/>
      <c r="D368" s="42"/>
      <c r="E368" s="44"/>
      <c r="F368" s="44"/>
      <c r="G368" s="36"/>
      <c r="H368" s="36"/>
      <c r="I368" s="37"/>
      <c r="J368" s="37"/>
      <c r="K368" s="35"/>
      <c r="L368" s="35" t="str">
        <f>IFERROR(VLOOKUP(K368,基本設定!$A$3:$B$7,2,FALSE),"")</f>
        <v/>
      </c>
      <c r="M368" s="37"/>
      <c r="N368" s="37"/>
      <c r="O368" s="35"/>
      <c r="P368" s="35"/>
      <c r="Q368" s="35"/>
      <c r="R368" s="37"/>
      <c r="S368" s="35"/>
      <c r="T368" s="35"/>
      <c r="U368" s="37"/>
      <c r="V368" s="35"/>
      <c r="W368" s="35"/>
      <c r="X368" s="37"/>
      <c r="Y368" s="35"/>
      <c r="Z368" s="35"/>
      <c r="AB368" s="98" t="str">
        <f t="shared" si="10"/>
        <v/>
      </c>
    </row>
    <row r="369" spans="1:28" s="40" customFormat="1" x14ac:dyDescent="0.15">
      <c r="A369" s="25">
        <f t="shared" si="11"/>
        <v>367</v>
      </c>
      <c r="B369" s="34"/>
      <c r="C369" s="44"/>
      <c r="D369" s="42"/>
      <c r="E369" s="44"/>
      <c r="F369" s="44"/>
      <c r="G369" s="36"/>
      <c r="H369" s="36"/>
      <c r="I369" s="37"/>
      <c r="J369" s="37"/>
      <c r="K369" s="35"/>
      <c r="L369" s="35" t="str">
        <f>IFERROR(VLOOKUP(K369,基本設定!$A$3:$B$7,2,FALSE),"")</f>
        <v/>
      </c>
      <c r="M369" s="37"/>
      <c r="N369" s="37"/>
      <c r="O369" s="35"/>
      <c r="P369" s="35"/>
      <c r="Q369" s="35"/>
      <c r="R369" s="37"/>
      <c r="S369" s="35"/>
      <c r="T369" s="35"/>
      <c r="U369" s="37"/>
      <c r="V369" s="35"/>
      <c r="W369" s="35"/>
      <c r="X369" s="37"/>
      <c r="Y369" s="35"/>
      <c r="Z369" s="35"/>
      <c r="AB369" s="98" t="str">
        <f t="shared" si="10"/>
        <v/>
      </c>
    </row>
    <row r="370" spans="1:28" s="40" customFormat="1" x14ac:dyDescent="0.15">
      <c r="A370" s="25">
        <f t="shared" si="11"/>
        <v>368</v>
      </c>
      <c r="B370" s="34"/>
      <c r="C370" s="44"/>
      <c r="D370" s="42"/>
      <c r="E370" s="44"/>
      <c r="F370" s="44"/>
      <c r="G370" s="36"/>
      <c r="H370" s="36"/>
      <c r="I370" s="37"/>
      <c r="J370" s="37"/>
      <c r="K370" s="35"/>
      <c r="L370" s="35" t="str">
        <f>IFERROR(VLOOKUP(K370,基本設定!$A$3:$B$7,2,FALSE),"")</f>
        <v/>
      </c>
      <c r="M370" s="37"/>
      <c r="N370" s="37"/>
      <c r="O370" s="35"/>
      <c r="P370" s="35"/>
      <c r="Q370" s="35"/>
      <c r="R370" s="37"/>
      <c r="S370" s="35"/>
      <c r="T370" s="35"/>
      <c r="U370" s="37"/>
      <c r="V370" s="35"/>
      <c r="W370" s="35"/>
      <c r="X370" s="37"/>
      <c r="Y370" s="35"/>
      <c r="Z370" s="35"/>
      <c r="AB370" s="98" t="str">
        <f t="shared" si="10"/>
        <v/>
      </c>
    </row>
    <row r="371" spans="1:28" s="40" customFormat="1" x14ac:dyDescent="0.15">
      <c r="A371" s="25">
        <f t="shared" si="11"/>
        <v>369</v>
      </c>
      <c r="B371" s="34"/>
      <c r="C371" s="44"/>
      <c r="D371" s="42"/>
      <c r="E371" s="44"/>
      <c r="F371" s="44"/>
      <c r="G371" s="36"/>
      <c r="H371" s="36"/>
      <c r="I371" s="37"/>
      <c r="J371" s="37"/>
      <c r="K371" s="35"/>
      <c r="L371" s="35" t="str">
        <f>IFERROR(VLOOKUP(K371,基本設定!$A$3:$B$7,2,FALSE),"")</f>
        <v/>
      </c>
      <c r="M371" s="37"/>
      <c r="N371" s="37"/>
      <c r="O371" s="35"/>
      <c r="P371" s="35"/>
      <c r="Q371" s="35"/>
      <c r="R371" s="37"/>
      <c r="S371" s="35"/>
      <c r="T371" s="35"/>
      <c r="U371" s="37"/>
      <c r="V371" s="35"/>
      <c r="W371" s="35"/>
      <c r="X371" s="37"/>
      <c r="Y371" s="35"/>
      <c r="Z371" s="35"/>
      <c r="AB371" s="98" t="str">
        <f t="shared" si="10"/>
        <v/>
      </c>
    </row>
    <row r="372" spans="1:28" s="40" customFormat="1" x14ac:dyDescent="0.15">
      <c r="A372" s="25">
        <f t="shared" si="11"/>
        <v>370</v>
      </c>
      <c r="B372" s="34"/>
      <c r="C372" s="44"/>
      <c r="D372" s="42"/>
      <c r="E372" s="44"/>
      <c r="F372" s="44"/>
      <c r="G372" s="36"/>
      <c r="H372" s="36"/>
      <c r="I372" s="37"/>
      <c r="J372" s="37"/>
      <c r="K372" s="35"/>
      <c r="L372" s="35" t="str">
        <f>IFERROR(VLOOKUP(K372,基本設定!$A$3:$B$7,2,FALSE),"")</f>
        <v/>
      </c>
      <c r="M372" s="37"/>
      <c r="N372" s="37"/>
      <c r="O372" s="35"/>
      <c r="P372" s="35"/>
      <c r="Q372" s="35"/>
      <c r="R372" s="37"/>
      <c r="S372" s="35"/>
      <c r="T372" s="35"/>
      <c r="U372" s="37"/>
      <c r="V372" s="35"/>
      <c r="W372" s="35"/>
      <c r="X372" s="37"/>
      <c r="Y372" s="35"/>
      <c r="Z372" s="35"/>
      <c r="AB372" s="98" t="str">
        <f t="shared" si="10"/>
        <v/>
      </c>
    </row>
    <row r="373" spans="1:28" s="40" customFormat="1" x14ac:dyDescent="0.15">
      <c r="A373" s="25">
        <f t="shared" si="11"/>
        <v>371</v>
      </c>
      <c r="B373" s="34"/>
      <c r="C373" s="44"/>
      <c r="D373" s="42"/>
      <c r="E373" s="44"/>
      <c r="F373" s="44"/>
      <c r="G373" s="36"/>
      <c r="H373" s="36"/>
      <c r="I373" s="37"/>
      <c r="J373" s="37"/>
      <c r="K373" s="35"/>
      <c r="L373" s="35" t="str">
        <f>IFERROR(VLOOKUP(K373,基本設定!$A$3:$B$7,2,FALSE),"")</f>
        <v/>
      </c>
      <c r="M373" s="37"/>
      <c r="N373" s="37"/>
      <c r="O373" s="35"/>
      <c r="P373" s="35"/>
      <c r="Q373" s="35"/>
      <c r="R373" s="37"/>
      <c r="S373" s="35"/>
      <c r="T373" s="35"/>
      <c r="U373" s="37"/>
      <c r="V373" s="35"/>
      <c r="W373" s="35"/>
      <c r="X373" s="37"/>
      <c r="Y373" s="35"/>
      <c r="Z373" s="35"/>
      <c r="AB373" s="98" t="str">
        <f t="shared" si="10"/>
        <v/>
      </c>
    </row>
    <row r="374" spans="1:28" s="40" customFormat="1" x14ac:dyDescent="0.15">
      <c r="A374" s="25">
        <f t="shared" si="11"/>
        <v>372</v>
      </c>
      <c r="B374" s="34"/>
      <c r="C374" s="44"/>
      <c r="D374" s="42"/>
      <c r="E374" s="44"/>
      <c r="F374" s="44"/>
      <c r="G374" s="36"/>
      <c r="H374" s="36"/>
      <c r="I374" s="37"/>
      <c r="J374" s="37"/>
      <c r="K374" s="35"/>
      <c r="L374" s="35" t="str">
        <f>IFERROR(VLOOKUP(K374,基本設定!$A$3:$B$7,2,FALSE),"")</f>
        <v/>
      </c>
      <c r="M374" s="37"/>
      <c r="N374" s="37"/>
      <c r="O374" s="35"/>
      <c r="P374" s="35"/>
      <c r="Q374" s="35"/>
      <c r="R374" s="37"/>
      <c r="S374" s="35"/>
      <c r="T374" s="35"/>
      <c r="U374" s="37"/>
      <c r="V374" s="35"/>
      <c r="W374" s="35"/>
      <c r="X374" s="37"/>
      <c r="Y374" s="35"/>
      <c r="Z374" s="35"/>
      <c r="AB374" s="98" t="str">
        <f t="shared" si="10"/>
        <v/>
      </c>
    </row>
    <row r="375" spans="1:28" s="40" customFormat="1" x14ac:dyDescent="0.15">
      <c r="A375" s="25">
        <f t="shared" si="11"/>
        <v>373</v>
      </c>
      <c r="B375" s="34"/>
      <c r="C375" s="44"/>
      <c r="D375" s="42"/>
      <c r="E375" s="44"/>
      <c r="F375" s="44"/>
      <c r="G375" s="36"/>
      <c r="H375" s="36"/>
      <c r="I375" s="37"/>
      <c r="J375" s="37"/>
      <c r="K375" s="35"/>
      <c r="L375" s="35" t="str">
        <f>IFERROR(VLOOKUP(K375,基本設定!$A$3:$B$7,2,FALSE),"")</f>
        <v/>
      </c>
      <c r="M375" s="37"/>
      <c r="N375" s="37"/>
      <c r="O375" s="35"/>
      <c r="P375" s="35"/>
      <c r="Q375" s="35"/>
      <c r="R375" s="37"/>
      <c r="S375" s="35"/>
      <c r="T375" s="35"/>
      <c r="U375" s="37"/>
      <c r="V375" s="35"/>
      <c r="W375" s="35"/>
      <c r="X375" s="37"/>
      <c r="Y375" s="35"/>
      <c r="Z375" s="35"/>
      <c r="AB375" s="98" t="str">
        <f t="shared" si="10"/>
        <v/>
      </c>
    </row>
    <row r="376" spans="1:28" s="40" customFormat="1" x14ac:dyDescent="0.15">
      <c r="A376" s="25">
        <f t="shared" si="11"/>
        <v>374</v>
      </c>
      <c r="B376" s="34"/>
      <c r="C376" s="44"/>
      <c r="D376" s="42"/>
      <c r="E376" s="44"/>
      <c r="F376" s="44"/>
      <c r="G376" s="36"/>
      <c r="H376" s="36"/>
      <c r="I376" s="37"/>
      <c r="J376" s="37"/>
      <c r="K376" s="35"/>
      <c r="L376" s="35" t="str">
        <f>IFERROR(VLOOKUP(K376,基本設定!$A$3:$B$7,2,FALSE),"")</f>
        <v/>
      </c>
      <c r="M376" s="37"/>
      <c r="N376" s="37"/>
      <c r="O376" s="35"/>
      <c r="P376" s="35"/>
      <c r="Q376" s="35"/>
      <c r="R376" s="37"/>
      <c r="S376" s="35"/>
      <c r="T376" s="35"/>
      <c r="U376" s="37"/>
      <c r="V376" s="35"/>
      <c r="W376" s="35"/>
      <c r="X376" s="37"/>
      <c r="Y376" s="35"/>
      <c r="Z376" s="35"/>
      <c r="AB376" s="98" t="str">
        <f t="shared" si="10"/>
        <v/>
      </c>
    </row>
    <row r="377" spans="1:28" s="40" customFormat="1" x14ac:dyDescent="0.15">
      <c r="A377" s="25">
        <f t="shared" si="11"/>
        <v>375</v>
      </c>
      <c r="B377" s="34"/>
      <c r="C377" s="44"/>
      <c r="D377" s="42"/>
      <c r="E377" s="44"/>
      <c r="F377" s="44"/>
      <c r="G377" s="36"/>
      <c r="H377" s="36"/>
      <c r="I377" s="37"/>
      <c r="J377" s="37"/>
      <c r="K377" s="35"/>
      <c r="L377" s="35" t="str">
        <f>IFERROR(VLOOKUP(K377,基本設定!$A$3:$B$7,2,FALSE),"")</f>
        <v/>
      </c>
      <c r="M377" s="37"/>
      <c r="N377" s="37"/>
      <c r="O377" s="35"/>
      <c r="P377" s="35"/>
      <c r="Q377" s="35"/>
      <c r="R377" s="37"/>
      <c r="S377" s="35"/>
      <c r="T377" s="35"/>
      <c r="U377" s="37"/>
      <c r="V377" s="35"/>
      <c r="W377" s="35"/>
      <c r="X377" s="37"/>
      <c r="Y377" s="35"/>
      <c r="Z377" s="35"/>
      <c r="AB377" s="98" t="str">
        <f t="shared" si="10"/>
        <v/>
      </c>
    </row>
    <row r="378" spans="1:28" s="40" customFormat="1" x14ac:dyDescent="0.15">
      <c r="A378" s="25">
        <f t="shared" si="11"/>
        <v>376</v>
      </c>
      <c r="B378" s="34"/>
      <c r="C378" s="44"/>
      <c r="D378" s="42"/>
      <c r="E378" s="44"/>
      <c r="F378" s="44"/>
      <c r="G378" s="36"/>
      <c r="H378" s="36"/>
      <c r="I378" s="37"/>
      <c r="J378" s="37"/>
      <c r="K378" s="35"/>
      <c r="L378" s="35" t="str">
        <f>IFERROR(VLOOKUP(K378,基本設定!$A$3:$B$7,2,FALSE),"")</f>
        <v/>
      </c>
      <c r="M378" s="37"/>
      <c r="N378" s="37"/>
      <c r="O378" s="35"/>
      <c r="P378" s="35"/>
      <c r="Q378" s="35"/>
      <c r="R378" s="37"/>
      <c r="S378" s="35"/>
      <c r="T378" s="35"/>
      <c r="U378" s="37"/>
      <c r="V378" s="35"/>
      <c r="W378" s="35"/>
      <c r="X378" s="37"/>
      <c r="Y378" s="35"/>
      <c r="Z378" s="35"/>
      <c r="AB378" s="98" t="str">
        <f t="shared" si="10"/>
        <v/>
      </c>
    </row>
    <row r="379" spans="1:28" s="40" customFormat="1" x14ac:dyDescent="0.15">
      <c r="A379" s="25">
        <f t="shared" si="11"/>
        <v>377</v>
      </c>
      <c r="B379" s="34"/>
      <c r="C379" s="44"/>
      <c r="D379" s="42"/>
      <c r="E379" s="44"/>
      <c r="F379" s="44"/>
      <c r="G379" s="36"/>
      <c r="H379" s="36"/>
      <c r="I379" s="37"/>
      <c r="J379" s="37"/>
      <c r="K379" s="35"/>
      <c r="L379" s="35" t="str">
        <f>IFERROR(VLOOKUP(K379,基本設定!$A$3:$B$7,2,FALSE),"")</f>
        <v/>
      </c>
      <c r="M379" s="37"/>
      <c r="N379" s="37"/>
      <c r="O379" s="35"/>
      <c r="P379" s="35"/>
      <c r="Q379" s="35"/>
      <c r="R379" s="37"/>
      <c r="S379" s="35"/>
      <c r="T379" s="35"/>
      <c r="U379" s="37"/>
      <c r="V379" s="35"/>
      <c r="W379" s="35"/>
      <c r="X379" s="37"/>
      <c r="Y379" s="35"/>
      <c r="Z379" s="35"/>
      <c r="AB379" s="98" t="str">
        <f t="shared" si="10"/>
        <v/>
      </c>
    </row>
    <row r="380" spans="1:28" s="40" customFormat="1" x14ac:dyDescent="0.15">
      <c r="A380" s="25">
        <f t="shared" si="11"/>
        <v>378</v>
      </c>
      <c r="B380" s="34"/>
      <c r="C380" s="44"/>
      <c r="D380" s="42"/>
      <c r="E380" s="44"/>
      <c r="F380" s="44"/>
      <c r="G380" s="36"/>
      <c r="H380" s="36"/>
      <c r="I380" s="37"/>
      <c r="J380" s="37"/>
      <c r="K380" s="35"/>
      <c r="L380" s="35" t="str">
        <f>IFERROR(VLOOKUP(K380,基本設定!$A$3:$B$7,2,FALSE),"")</f>
        <v/>
      </c>
      <c r="M380" s="37"/>
      <c r="N380" s="37"/>
      <c r="O380" s="35"/>
      <c r="P380" s="35"/>
      <c r="Q380" s="35"/>
      <c r="R380" s="37"/>
      <c r="S380" s="35"/>
      <c r="T380" s="35"/>
      <c r="U380" s="37"/>
      <c r="V380" s="35"/>
      <c r="W380" s="35"/>
      <c r="X380" s="37"/>
      <c r="Y380" s="35"/>
      <c r="Z380" s="35"/>
      <c r="AB380" s="98" t="str">
        <f t="shared" si="10"/>
        <v/>
      </c>
    </row>
    <row r="381" spans="1:28" s="40" customFormat="1" x14ac:dyDescent="0.15">
      <c r="A381" s="25">
        <f t="shared" si="11"/>
        <v>379</v>
      </c>
      <c r="B381" s="34"/>
      <c r="C381" s="44"/>
      <c r="D381" s="42"/>
      <c r="E381" s="44"/>
      <c r="F381" s="44"/>
      <c r="G381" s="36"/>
      <c r="H381" s="36"/>
      <c r="I381" s="37"/>
      <c r="J381" s="37"/>
      <c r="K381" s="35"/>
      <c r="L381" s="35" t="str">
        <f>IFERROR(VLOOKUP(K381,基本設定!$A$3:$B$7,2,FALSE),"")</f>
        <v/>
      </c>
      <c r="M381" s="37"/>
      <c r="N381" s="37"/>
      <c r="O381" s="35"/>
      <c r="P381" s="35"/>
      <c r="Q381" s="35"/>
      <c r="R381" s="37"/>
      <c r="S381" s="35"/>
      <c r="T381" s="35"/>
      <c r="U381" s="37"/>
      <c r="V381" s="35"/>
      <c r="W381" s="35"/>
      <c r="X381" s="37"/>
      <c r="Y381" s="35"/>
      <c r="Z381" s="35"/>
      <c r="AB381" s="98" t="str">
        <f t="shared" si="10"/>
        <v/>
      </c>
    </row>
    <row r="382" spans="1:28" s="40" customFormat="1" x14ac:dyDescent="0.15">
      <c r="A382" s="25">
        <f t="shared" si="11"/>
        <v>380</v>
      </c>
      <c r="B382" s="34"/>
      <c r="C382" s="44"/>
      <c r="D382" s="42"/>
      <c r="E382" s="44"/>
      <c r="F382" s="44"/>
      <c r="G382" s="36"/>
      <c r="H382" s="36"/>
      <c r="I382" s="37"/>
      <c r="J382" s="37"/>
      <c r="K382" s="35"/>
      <c r="L382" s="35" t="str">
        <f>IFERROR(VLOOKUP(K382,基本設定!$A$3:$B$7,2,FALSE),"")</f>
        <v/>
      </c>
      <c r="M382" s="37"/>
      <c r="N382" s="37"/>
      <c r="O382" s="35"/>
      <c r="P382" s="35"/>
      <c r="Q382" s="35"/>
      <c r="R382" s="37"/>
      <c r="S382" s="35"/>
      <c r="T382" s="35"/>
      <c r="U382" s="37"/>
      <c r="V382" s="35"/>
      <c r="W382" s="35"/>
      <c r="X382" s="37"/>
      <c r="Y382" s="35"/>
      <c r="Z382" s="35"/>
      <c r="AB382" s="98" t="str">
        <f t="shared" si="10"/>
        <v/>
      </c>
    </row>
    <row r="383" spans="1:28" s="40" customFormat="1" x14ac:dyDescent="0.15">
      <c r="A383" s="25">
        <f t="shared" si="11"/>
        <v>381</v>
      </c>
      <c r="B383" s="34"/>
      <c r="C383" s="44"/>
      <c r="D383" s="42"/>
      <c r="E383" s="44"/>
      <c r="F383" s="44"/>
      <c r="G383" s="36"/>
      <c r="H383" s="36"/>
      <c r="I383" s="37"/>
      <c r="J383" s="37"/>
      <c r="K383" s="35"/>
      <c r="L383" s="35" t="str">
        <f>IFERROR(VLOOKUP(K383,基本設定!$A$3:$B$7,2,FALSE),"")</f>
        <v/>
      </c>
      <c r="M383" s="37"/>
      <c r="N383" s="37"/>
      <c r="O383" s="35"/>
      <c r="P383" s="35"/>
      <c r="Q383" s="35"/>
      <c r="R383" s="37"/>
      <c r="S383" s="35"/>
      <c r="T383" s="35"/>
      <c r="U383" s="37"/>
      <c r="V383" s="35"/>
      <c r="W383" s="35"/>
      <c r="X383" s="37"/>
      <c r="Y383" s="35"/>
      <c r="Z383" s="35"/>
      <c r="AB383" s="98" t="str">
        <f t="shared" si="10"/>
        <v/>
      </c>
    </row>
    <row r="384" spans="1:28" s="40" customFormat="1" x14ac:dyDescent="0.15">
      <c r="A384" s="25">
        <f t="shared" si="11"/>
        <v>382</v>
      </c>
      <c r="B384" s="34"/>
      <c r="C384" s="44"/>
      <c r="D384" s="42"/>
      <c r="E384" s="44"/>
      <c r="F384" s="44"/>
      <c r="G384" s="36"/>
      <c r="H384" s="36"/>
      <c r="I384" s="37"/>
      <c r="J384" s="37"/>
      <c r="K384" s="35"/>
      <c r="L384" s="35" t="str">
        <f>IFERROR(VLOOKUP(K384,基本設定!$A$3:$B$7,2,FALSE),"")</f>
        <v/>
      </c>
      <c r="M384" s="37"/>
      <c r="N384" s="37"/>
      <c r="O384" s="35"/>
      <c r="P384" s="35"/>
      <c r="Q384" s="35"/>
      <c r="R384" s="37"/>
      <c r="S384" s="35"/>
      <c r="T384" s="35"/>
      <c r="U384" s="37"/>
      <c r="V384" s="35"/>
      <c r="W384" s="35"/>
      <c r="X384" s="37"/>
      <c r="Y384" s="35"/>
      <c r="Z384" s="35"/>
      <c r="AB384" s="98" t="str">
        <f t="shared" si="10"/>
        <v/>
      </c>
    </row>
    <row r="385" spans="1:28" s="40" customFormat="1" x14ac:dyDescent="0.15">
      <c r="A385" s="25">
        <f t="shared" si="11"/>
        <v>383</v>
      </c>
      <c r="B385" s="34"/>
      <c r="C385" s="44"/>
      <c r="D385" s="42"/>
      <c r="E385" s="44"/>
      <c r="F385" s="44"/>
      <c r="G385" s="36"/>
      <c r="H385" s="36"/>
      <c r="I385" s="37"/>
      <c r="J385" s="37"/>
      <c r="K385" s="35"/>
      <c r="L385" s="35" t="str">
        <f>IFERROR(VLOOKUP(K385,基本設定!$A$3:$B$7,2,FALSE),"")</f>
        <v/>
      </c>
      <c r="M385" s="37"/>
      <c r="N385" s="37"/>
      <c r="O385" s="35"/>
      <c r="P385" s="35"/>
      <c r="Q385" s="35"/>
      <c r="R385" s="37"/>
      <c r="S385" s="35"/>
      <c r="T385" s="35"/>
      <c r="U385" s="37"/>
      <c r="V385" s="35"/>
      <c r="W385" s="35"/>
      <c r="X385" s="37"/>
      <c r="Y385" s="35"/>
      <c r="Z385" s="35"/>
      <c r="AB385" s="98" t="str">
        <f t="shared" si="10"/>
        <v/>
      </c>
    </row>
    <row r="386" spans="1:28" s="40" customFormat="1" x14ac:dyDescent="0.15">
      <c r="A386" s="25">
        <f t="shared" si="11"/>
        <v>384</v>
      </c>
      <c r="B386" s="34"/>
      <c r="C386" s="44"/>
      <c r="D386" s="42"/>
      <c r="E386" s="44"/>
      <c r="F386" s="44"/>
      <c r="G386" s="36"/>
      <c r="H386" s="36"/>
      <c r="I386" s="37"/>
      <c r="J386" s="37"/>
      <c r="K386" s="35"/>
      <c r="L386" s="35" t="str">
        <f>IFERROR(VLOOKUP(K386,基本設定!$A$3:$B$7,2,FALSE),"")</f>
        <v/>
      </c>
      <c r="M386" s="37"/>
      <c r="N386" s="37"/>
      <c r="O386" s="35"/>
      <c r="P386" s="35"/>
      <c r="Q386" s="35"/>
      <c r="R386" s="37"/>
      <c r="S386" s="35"/>
      <c r="T386" s="35"/>
      <c r="U386" s="37"/>
      <c r="V386" s="35"/>
      <c r="W386" s="35"/>
      <c r="X386" s="37"/>
      <c r="Y386" s="35"/>
      <c r="Z386" s="35"/>
      <c r="AB386" s="98" t="str">
        <f t="shared" si="10"/>
        <v/>
      </c>
    </row>
    <row r="387" spans="1:28" s="40" customFormat="1" x14ac:dyDescent="0.15">
      <c r="A387" s="25">
        <f t="shared" si="11"/>
        <v>385</v>
      </c>
      <c r="B387" s="34"/>
      <c r="C387" s="44"/>
      <c r="D387" s="42"/>
      <c r="E387" s="44"/>
      <c r="F387" s="44"/>
      <c r="G387" s="36"/>
      <c r="H387" s="36"/>
      <c r="I387" s="37"/>
      <c r="J387" s="37"/>
      <c r="K387" s="35"/>
      <c r="L387" s="35" t="str">
        <f>IFERROR(VLOOKUP(K387,基本設定!$A$3:$B$7,2,FALSE),"")</f>
        <v/>
      </c>
      <c r="M387" s="37"/>
      <c r="N387" s="37"/>
      <c r="O387" s="35"/>
      <c r="P387" s="35"/>
      <c r="Q387" s="35"/>
      <c r="R387" s="37"/>
      <c r="S387" s="35"/>
      <c r="T387" s="35"/>
      <c r="U387" s="37"/>
      <c r="V387" s="35"/>
      <c r="W387" s="35"/>
      <c r="X387" s="37"/>
      <c r="Y387" s="35"/>
      <c r="Z387" s="35"/>
      <c r="AB387" s="98" t="str">
        <f t="shared" ref="AB387:AB450" si="12">IF(COUNTIF($B$3:$B$502,B387)&gt;1,"重複","")</f>
        <v/>
      </c>
    </row>
    <row r="388" spans="1:28" s="40" customFormat="1" x14ac:dyDescent="0.15">
      <c r="A388" s="25">
        <f t="shared" ref="A388:A451" si="13">HYPERLINK("#"&amp;TEXT(B388,"0000000000")&amp;"!N4",ROW(A388)-2)</f>
        <v>386</v>
      </c>
      <c r="B388" s="34"/>
      <c r="C388" s="44"/>
      <c r="D388" s="42"/>
      <c r="E388" s="44"/>
      <c r="F388" s="44"/>
      <c r="G388" s="36"/>
      <c r="H388" s="36"/>
      <c r="I388" s="37"/>
      <c r="J388" s="37"/>
      <c r="K388" s="35"/>
      <c r="L388" s="35" t="str">
        <f>IFERROR(VLOOKUP(K388,基本設定!$A$3:$B$7,2,FALSE),"")</f>
        <v/>
      </c>
      <c r="M388" s="37"/>
      <c r="N388" s="37"/>
      <c r="O388" s="35"/>
      <c r="P388" s="35"/>
      <c r="Q388" s="35"/>
      <c r="R388" s="37"/>
      <c r="S388" s="35"/>
      <c r="T388" s="35"/>
      <c r="U388" s="37"/>
      <c r="V388" s="35"/>
      <c r="W388" s="35"/>
      <c r="X388" s="37"/>
      <c r="Y388" s="35"/>
      <c r="Z388" s="35"/>
      <c r="AB388" s="98" t="str">
        <f t="shared" si="12"/>
        <v/>
      </c>
    </row>
    <row r="389" spans="1:28" s="40" customFormat="1" x14ac:dyDescent="0.15">
      <c r="A389" s="25">
        <f t="shared" si="13"/>
        <v>387</v>
      </c>
      <c r="B389" s="34"/>
      <c r="C389" s="44"/>
      <c r="D389" s="42"/>
      <c r="E389" s="44"/>
      <c r="F389" s="44"/>
      <c r="G389" s="36"/>
      <c r="H389" s="36"/>
      <c r="I389" s="37"/>
      <c r="J389" s="37"/>
      <c r="K389" s="35"/>
      <c r="L389" s="35" t="str">
        <f>IFERROR(VLOOKUP(K389,基本設定!$A$3:$B$7,2,FALSE),"")</f>
        <v/>
      </c>
      <c r="M389" s="37"/>
      <c r="N389" s="37"/>
      <c r="O389" s="35"/>
      <c r="P389" s="35"/>
      <c r="Q389" s="35"/>
      <c r="R389" s="37"/>
      <c r="S389" s="35"/>
      <c r="T389" s="35"/>
      <c r="U389" s="37"/>
      <c r="V389" s="35"/>
      <c r="W389" s="35"/>
      <c r="X389" s="37"/>
      <c r="Y389" s="35"/>
      <c r="Z389" s="35"/>
      <c r="AB389" s="98" t="str">
        <f t="shared" si="12"/>
        <v/>
      </c>
    </row>
    <row r="390" spans="1:28" s="40" customFormat="1" x14ac:dyDescent="0.15">
      <c r="A390" s="25">
        <f t="shared" si="13"/>
        <v>388</v>
      </c>
      <c r="B390" s="34"/>
      <c r="C390" s="44"/>
      <c r="D390" s="42"/>
      <c r="E390" s="44"/>
      <c r="F390" s="44"/>
      <c r="G390" s="36"/>
      <c r="H390" s="36"/>
      <c r="I390" s="37"/>
      <c r="J390" s="37"/>
      <c r="K390" s="35"/>
      <c r="L390" s="35" t="str">
        <f>IFERROR(VLOOKUP(K390,基本設定!$A$3:$B$7,2,FALSE),"")</f>
        <v/>
      </c>
      <c r="M390" s="37"/>
      <c r="N390" s="37"/>
      <c r="O390" s="35"/>
      <c r="P390" s="35"/>
      <c r="Q390" s="35"/>
      <c r="R390" s="37"/>
      <c r="S390" s="35"/>
      <c r="T390" s="35"/>
      <c r="U390" s="37"/>
      <c r="V390" s="35"/>
      <c r="W390" s="35"/>
      <c r="X390" s="37"/>
      <c r="Y390" s="35"/>
      <c r="Z390" s="35"/>
      <c r="AB390" s="98" t="str">
        <f t="shared" si="12"/>
        <v/>
      </c>
    </row>
    <row r="391" spans="1:28" s="40" customFormat="1" x14ac:dyDescent="0.15">
      <c r="A391" s="25">
        <f t="shared" si="13"/>
        <v>389</v>
      </c>
      <c r="B391" s="34"/>
      <c r="C391" s="44"/>
      <c r="D391" s="42"/>
      <c r="E391" s="44"/>
      <c r="F391" s="44"/>
      <c r="G391" s="36"/>
      <c r="H391" s="36"/>
      <c r="I391" s="37"/>
      <c r="J391" s="37"/>
      <c r="K391" s="35"/>
      <c r="L391" s="35" t="str">
        <f>IFERROR(VLOOKUP(K391,基本設定!$A$3:$B$7,2,FALSE),"")</f>
        <v/>
      </c>
      <c r="M391" s="37"/>
      <c r="N391" s="37"/>
      <c r="O391" s="35"/>
      <c r="P391" s="35"/>
      <c r="Q391" s="35"/>
      <c r="R391" s="37"/>
      <c r="S391" s="35"/>
      <c r="T391" s="35"/>
      <c r="U391" s="37"/>
      <c r="V391" s="35"/>
      <c r="W391" s="35"/>
      <c r="X391" s="37"/>
      <c r="Y391" s="35"/>
      <c r="Z391" s="35"/>
      <c r="AB391" s="98" t="str">
        <f t="shared" si="12"/>
        <v/>
      </c>
    </row>
    <row r="392" spans="1:28" s="40" customFormat="1" x14ac:dyDescent="0.15">
      <c r="A392" s="25">
        <f t="shared" si="13"/>
        <v>390</v>
      </c>
      <c r="B392" s="34"/>
      <c r="C392" s="44"/>
      <c r="D392" s="42"/>
      <c r="E392" s="44"/>
      <c r="F392" s="44"/>
      <c r="G392" s="36"/>
      <c r="H392" s="36"/>
      <c r="I392" s="37"/>
      <c r="J392" s="37"/>
      <c r="K392" s="35"/>
      <c r="L392" s="35" t="str">
        <f>IFERROR(VLOOKUP(K392,基本設定!$A$3:$B$7,2,FALSE),"")</f>
        <v/>
      </c>
      <c r="M392" s="37"/>
      <c r="N392" s="37"/>
      <c r="O392" s="35"/>
      <c r="P392" s="35"/>
      <c r="Q392" s="35"/>
      <c r="R392" s="37"/>
      <c r="S392" s="35"/>
      <c r="T392" s="35"/>
      <c r="U392" s="37"/>
      <c r="V392" s="35"/>
      <c r="W392" s="35"/>
      <c r="X392" s="37"/>
      <c r="Y392" s="35"/>
      <c r="Z392" s="35"/>
      <c r="AB392" s="98" t="str">
        <f t="shared" si="12"/>
        <v/>
      </c>
    </row>
    <row r="393" spans="1:28" s="40" customFormat="1" x14ac:dyDescent="0.15">
      <c r="A393" s="25">
        <f t="shared" si="13"/>
        <v>391</v>
      </c>
      <c r="B393" s="34"/>
      <c r="C393" s="44"/>
      <c r="D393" s="42"/>
      <c r="E393" s="44"/>
      <c r="F393" s="44"/>
      <c r="G393" s="36"/>
      <c r="H393" s="36"/>
      <c r="I393" s="37"/>
      <c r="J393" s="37"/>
      <c r="K393" s="35"/>
      <c r="L393" s="35" t="str">
        <f>IFERROR(VLOOKUP(K393,基本設定!$A$3:$B$7,2,FALSE),"")</f>
        <v/>
      </c>
      <c r="M393" s="37"/>
      <c r="N393" s="37"/>
      <c r="O393" s="35"/>
      <c r="P393" s="35"/>
      <c r="Q393" s="35"/>
      <c r="R393" s="37"/>
      <c r="S393" s="35"/>
      <c r="T393" s="35"/>
      <c r="U393" s="37"/>
      <c r="V393" s="35"/>
      <c r="W393" s="35"/>
      <c r="X393" s="37"/>
      <c r="Y393" s="35"/>
      <c r="Z393" s="35"/>
      <c r="AB393" s="98" t="str">
        <f t="shared" si="12"/>
        <v/>
      </c>
    </row>
    <row r="394" spans="1:28" s="40" customFormat="1" x14ac:dyDescent="0.15">
      <c r="A394" s="25">
        <f t="shared" si="13"/>
        <v>392</v>
      </c>
      <c r="B394" s="34"/>
      <c r="C394" s="44"/>
      <c r="D394" s="42"/>
      <c r="E394" s="44"/>
      <c r="F394" s="44"/>
      <c r="G394" s="36"/>
      <c r="H394" s="36"/>
      <c r="I394" s="37"/>
      <c r="J394" s="37"/>
      <c r="K394" s="35"/>
      <c r="L394" s="35" t="str">
        <f>IFERROR(VLOOKUP(K394,基本設定!$A$3:$B$7,2,FALSE),"")</f>
        <v/>
      </c>
      <c r="M394" s="37"/>
      <c r="N394" s="37"/>
      <c r="O394" s="35"/>
      <c r="P394" s="35"/>
      <c r="Q394" s="35"/>
      <c r="R394" s="37"/>
      <c r="S394" s="35"/>
      <c r="T394" s="35"/>
      <c r="U394" s="37"/>
      <c r="V394" s="35"/>
      <c r="W394" s="35"/>
      <c r="X394" s="37"/>
      <c r="Y394" s="35"/>
      <c r="Z394" s="35"/>
      <c r="AB394" s="98" t="str">
        <f t="shared" si="12"/>
        <v/>
      </c>
    </row>
    <row r="395" spans="1:28" s="40" customFormat="1" x14ac:dyDescent="0.15">
      <c r="A395" s="25">
        <f t="shared" si="13"/>
        <v>393</v>
      </c>
      <c r="B395" s="34"/>
      <c r="C395" s="44"/>
      <c r="D395" s="42"/>
      <c r="E395" s="44"/>
      <c r="F395" s="44"/>
      <c r="G395" s="36"/>
      <c r="H395" s="36"/>
      <c r="I395" s="37"/>
      <c r="J395" s="37"/>
      <c r="K395" s="35"/>
      <c r="L395" s="35" t="str">
        <f>IFERROR(VLOOKUP(K395,基本設定!$A$3:$B$7,2,FALSE),"")</f>
        <v/>
      </c>
      <c r="M395" s="37"/>
      <c r="N395" s="37"/>
      <c r="O395" s="35"/>
      <c r="P395" s="35"/>
      <c r="Q395" s="35"/>
      <c r="R395" s="37"/>
      <c r="S395" s="35"/>
      <c r="T395" s="35"/>
      <c r="U395" s="37"/>
      <c r="V395" s="35"/>
      <c r="W395" s="35"/>
      <c r="X395" s="37"/>
      <c r="Y395" s="35"/>
      <c r="Z395" s="35"/>
      <c r="AB395" s="98" t="str">
        <f t="shared" si="12"/>
        <v/>
      </c>
    </row>
    <row r="396" spans="1:28" s="40" customFormat="1" x14ac:dyDescent="0.15">
      <c r="A396" s="25">
        <f t="shared" si="13"/>
        <v>394</v>
      </c>
      <c r="B396" s="34"/>
      <c r="C396" s="44"/>
      <c r="D396" s="42"/>
      <c r="E396" s="44"/>
      <c r="F396" s="44"/>
      <c r="G396" s="36"/>
      <c r="H396" s="36"/>
      <c r="I396" s="37"/>
      <c r="J396" s="37"/>
      <c r="K396" s="35"/>
      <c r="L396" s="35" t="str">
        <f>IFERROR(VLOOKUP(K396,基本設定!$A$3:$B$7,2,FALSE),"")</f>
        <v/>
      </c>
      <c r="M396" s="37"/>
      <c r="N396" s="37"/>
      <c r="O396" s="35"/>
      <c r="P396" s="35"/>
      <c r="Q396" s="35"/>
      <c r="R396" s="37"/>
      <c r="S396" s="35"/>
      <c r="T396" s="35"/>
      <c r="U396" s="37"/>
      <c r="V396" s="35"/>
      <c r="W396" s="35"/>
      <c r="X396" s="37"/>
      <c r="Y396" s="35"/>
      <c r="Z396" s="35"/>
      <c r="AB396" s="98" t="str">
        <f t="shared" si="12"/>
        <v/>
      </c>
    </row>
    <row r="397" spans="1:28" s="40" customFormat="1" x14ac:dyDescent="0.15">
      <c r="A397" s="25">
        <f t="shared" si="13"/>
        <v>395</v>
      </c>
      <c r="B397" s="34"/>
      <c r="C397" s="44"/>
      <c r="D397" s="42"/>
      <c r="E397" s="44"/>
      <c r="F397" s="44"/>
      <c r="G397" s="36"/>
      <c r="H397" s="36"/>
      <c r="I397" s="37"/>
      <c r="J397" s="37"/>
      <c r="K397" s="35"/>
      <c r="L397" s="35" t="str">
        <f>IFERROR(VLOOKUP(K397,基本設定!$A$3:$B$7,2,FALSE),"")</f>
        <v/>
      </c>
      <c r="M397" s="37"/>
      <c r="N397" s="37"/>
      <c r="O397" s="35"/>
      <c r="P397" s="35"/>
      <c r="Q397" s="35"/>
      <c r="R397" s="37"/>
      <c r="S397" s="35"/>
      <c r="T397" s="35"/>
      <c r="U397" s="37"/>
      <c r="V397" s="35"/>
      <c r="W397" s="35"/>
      <c r="X397" s="37"/>
      <c r="Y397" s="35"/>
      <c r="Z397" s="35"/>
      <c r="AB397" s="98" t="str">
        <f t="shared" si="12"/>
        <v/>
      </c>
    </row>
    <row r="398" spans="1:28" s="40" customFormat="1" x14ac:dyDescent="0.15">
      <c r="A398" s="25">
        <f t="shared" si="13"/>
        <v>396</v>
      </c>
      <c r="B398" s="34"/>
      <c r="C398" s="44"/>
      <c r="D398" s="42"/>
      <c r="E398" s="44"/>
      <c r="F398" s="44"/>
      <c r="G398" s="36"/>
      <c r="H398" s="36"/>
      <c r="I398" s="37"/>
      <c r="J398" s="37"/>
      <c r="K398" s="35"/>
      <c r="L398" s="35" t="str">
        <f>IFERROR(VLOOKUP(K398,基本設定!$A$3:$B$7,2,FALSE),"")</f>
        <v/>
      </c>
      <c r="M398" s="37"/>
      <c r="N398" s="37"/>
      <c r="O398" s="35"/>
      <c r="P398" s="35"/>
      <c r="Q398" s="35"/>
      <c r="R398" s="37"/>
      <c r="S398" s="35"/>
      <c r="T398" s="35"/>
      <c r="U398" s="37"/>
      <c r="V398" s="35"/>
      <c r="W398" s="35"/>
      <c r="X398" s="37"/>
      <c r="Y398" s="35"/>
      <c r="Z398" s="35"/>
      <c r="AB398" s="98" t="str">
        <f t="shared" si="12"/>
        <v/>
      </c>
    </row>
    <row r="399" spans="1:28" s="40" customFormat="1" x14ac:dyDescent="0.15">
      <c r="A399" s="25">
        <f t="shared" si="13"/>
        <v>397</v>
      </c>
      <c r="B399" s="34"/>
      <c r="C399" s="44"/>
      <c r="D399" s="42"/>
      <c r="E399" s="44"/>
      <c r="F399" s="44"/>
      <c r="G399" s="36"/>
      <c r="H399" s="36"/>
      <c r="I399" s="37"/>
      <c r="J399" s="37"/>
      <c r="K399" s="35"/>
      <c r="L399" s="35" t="str">
        <f>IFERROR(VLOOKUP(K399,基本設定!$A$3:$B$7,2,FALSE),"")</f>
        <v/>
      </c>
      <c r="M399" s="37"/>
      <c r="N399" s="37"/>
      <c r="O399" s="35"/>
      <c r="P399" s="35"/>
      <c r="Q399" s="35"/>
      <c r="R399" s="37"/>
      <c r="S399" s="35"/>
      <c r="T399" s="35"/>
      <c r="U399" s="37"/>
      <c r="V399" s="35"/>
      <c r="W399" s="35"/>
      <c r="X399" s="37"/>
      <c r="Y399" s="35"/>
      <c r="Z399" s="35"/>
      <c r="AB399" s="98" t="str">
        <f t="shared" si="12"/>
        <v/>
      </c>
    </row>
    <row r="400" spans="1:28" s="40" customFormat="1" x14ac:dyDescent="0.15">
      <c r="A400" s="25">
        <f t="shared" si="13"/>
        <v>398</v>
      </c>
      <c r="B400" s="34"/>
      <c r="C400" s="44"/>
      <c r="D400" s="42"/>
      <c r="E400" s="44"/>
      <c r="F400" s="44"/>
      <c r="G400" s="36"/>
      <c r="H400" s="36"/>
      <c r="I400" s="37"/>
      <c r="J400" s="37"/>
      <c r="K400" s="35"/>
      <c r="L400" s="35" t="str">
        <f>IFERROR(VLOOKUP(K400,基本設定!$A$3:$B$7,2,FALSE),"")</f>
        <v/>
      </c>
      <c r="M400" s="37"/>
      <c r="N400" s="37"/>
      <c r="O400" s="35"/>
      <c r="P400" s="35"/>
      <c r="Q400" s="35"/>
      <c r="R400" s="37"/>
      <c r="S400" s="35"/>
      <c r="T400" s="35"/>
      <c r="U400" s="37"/>
      <c r="V400" s="35"/>
      <c r="W400" s="35"/>
      <c r="X400" s="37"/>
      <c r="Y400" s="35"/>
      <c r="Z400" s="35"/>
      <c r="AB400" s="98" t="str">
        <f t="shared" si="12"/>
        <v/>
      </c>
    </row>
    <row r="401" spans="1:28" s="40" customFormat="1" x14ac:dyDescent="0.15">
      <c r="A401" s="25">
        <f t="shared" si="13"/>
        <v>399</v>
      </c>
      <c r="B401" s="34"/>
      <c r="C401" s="44"/>
      <c r="D401" s="42"/>
      <c r="E401" s="44"/>
      <c r="F401" s="44"/>
      <c r="G401" s="36"/>
      <c r="H401" s="36"/>
      <c r="I401" s="37"/>
      <c r="J401" s="37"/>
      <c r="K401" s="35"/>
      <c r="L401" s="35" t="str">
        <f>IFERROR(VLOOKUP(K401,基本設定!$A$3:$B$7,2,FALSE),"")</f>
        <v/>
      </c>
      <c r="M401" s="37"/>
      <c r="N401" s="37"/>
      <c r="O401" s="35"/>
      <c r="P401" s="35"/>
      <c r="Q401" s="35"/>
      <c r="R401" s="37"/>
      <c r="S401" s="35"/>
      <c r="T401" s="35"/>
      <c r="U401" s="37"/>
      <c r="V401" s="35"/>
      <c r="W401" s="35"/>
      <c r="X401" s="37"/>
      <c r="Y401" s="35"/>
      <c r="Z401" s="35"/>
      <c r="AB401" s="98" t="str">
        <f t="shared" si="12"/>
        <v/>
      </c>
    </row>
    <row r="402" spans="1:28" s="40" customFormat="1" x14ac:dyDescent="0.15">
      <c r="A402" s="25">
        <f t="shared" si="13"/>
        <v>400</v>
      </c>
      <c r="B402" s="34"/>
      <c r="C402" s="44"/>
      <c r="D402" s="42"/>
      <c r="E402" s="44"/>
      <c r="F402" s="44"/>
      <c r="G402" s="36"/>
      <c r="H402" s="36"/>
      <c r="I402" s="37"/>
      <c r="J402" s="37"/>
      <c r="K402" s="35"/>
      <c r="L402" s="35" t="str">
        <f>IFERROR(VLOOKUP(K402,基本設定!$A$3:$B$7,2,FALSE),"")</f>
        <v/>
      </c>
      <c r="M402" s="37"/>
      <c r="N402" s="37"/>
      <c r="O402" s="35"/>
      <c r="P402" s="35"/>
      <c r="Q402" s="35"/>
      <c r="R402" s="37"/>
      <c r="S402" s="35"/>
      <c r="T402" s="35"/>
      <c r="U402" s="37"/>
      <c r="V402" s="35"/>
      <c r="W402" s="35"/>
      <c r="X402" s="37"/>
      <c r="Y402" s="35"/>
      <c r="Z402" s="35"/>
      <c r="AB402" s="98" t="str">
        <f t="shared" si="12"/>
        <v/>
      </c>
    </row>
    <row r="403" spans="1:28" s="40" customFormat="1" x14ac:dyDescent="0.15">
      <c r="A403" s="25">
        <f t="shared" si="13"/>
        <v>401</v>
      </c>
      <c r="B403" s="34"/>
      <c r="C403" s="44"/>
      <c r="D403" s="42"/>
      <c r="E403" s="44"/>
      <c r="F403" s="44"/>
      <c r="G403" s="36"/>
      <c r="H403" s="36"/>
      <c r="I403" s="37"/>
      <c r="J403" s="37"/>
      <c r="K403" s="35"/>
      <c r="L403" s="35" t="str">
        <f>IFERROR(VLOOKUP(K403,基本設定!$A$3:$B$7,2,FALSE),"")</f>
        <v/>
      </c>
      <c r="M403" s="37"/>
      <c r="N403" s="37"/>
      <c r="O403" s="35"/>
      <c r="P403" s="35"/>
      <c r="Q403" s="35"/>
      <c r="R403" s="37"/>
      <c r="S403" s="35"/>
      <c r="T403" s="35"/>
      <c r="U403" s="37"/>
      <c r="V403" s="35"/>
      <c r="W403" s="35"/>
      <c r="X403" s="37"/>
      <c r="Y403" s="35"/>
      <c r="Z403" s="35"/>
      <c r="AB403" s="98" t="str">
        <f t="shared" si="12"/>
        <v/>
      </c>
    </row>
    <row r="404" spans="1:28" s="40" customFormat="1" x14ac:dyDescent="0.15">
      <c r="A404" s="25">
        <f t="shared" si="13"/>
        <v>402</v>
      </c>
      <c r="B404" s="34"/>
      <c r="C404" s="44"/>
      <c r="D404" s="42"/>
      <c r="E404" s="44"/>
      <c r="F404" s="44"/>
      <c r="G404" s="36"/>
      <c r="H404" s="36"/>
      <c r="I404" s="37"/>
      <c r="J404" s="37"/>
      <c r="K404" s="35"/>
      <c r="L404" s="35" t="str">
        <f>IFERROR(VLOOKUP(K404,基本設定!$A$3:$B$7,2,FALSE),"")</f>
        <v/>
      </c>
      <c r="M404" s="37"/>
      <c r="N404" s="37"/>
      <c r="O404" s="35"/>
      <c r="P404" s="35"/>
      <c r="Q404" s="35"/>
      <c r="R404" s="37"/>
      <c r="S404" s="35"/>
      <c r="T404" s="35"/>
      <c r="U404" s="37"/>
      <c r="V404" s="35"/>
      <c r="W404" s="35"/>
      <c r="X404" s="37"/>
      <c r="Y404" s="35"/>
      <c r="Z404" s="35"/>
      <c r="AB404" s="98" t="str">
        <f t="shared" si="12"/>
        <v/>
      </c>
    </row>
    <row r="405" spans="1:28" s="40" customFormat="1" x14ac:dyDescent="0.15">
      <c r="A405" s="25">
        <f t="shared" si="13"/>
        <v>403</v>
      </c>
      <c r="B405" s="34"/>
      <c r="C405" s="44"/>
      <c r="D405" s="42"/>
      <c r="E405" s="44"/>
      <c r="F405" s="44"/>
      <c r="G405" s="36"/>
      <c r="H405" s="36"/>
      <c r="I405" s="37"/>
      <c r="J405" s="37"/>
      <c r="K405" s="35"/>
      <c r="L405" s="35" t="str">
        <f>IFERROR(VLOOKUP(K405,基本設定!$A$3:$B$7,2,FALSE),"")</f>
        <v/>
      </c>
      <c r="M405" s="37"/>
      <c r="N405" s="37"/>
      <c r="O405" s="35"/>
      <c r="P405" s="35"/>
      <c r="Q405" s="35"/>
      <c r="R405" s="37"/>
      <c r="S405" s="35"/>
      <c r="T405" s="35"/>
      <c r="U405" s="37"/>
      <c r="V405" s="35"/>
      <c r="W405" s="35"/>
      <c r="X405" s="37"/>
      <c r="Y405" s="35"/>
      <c r="Z405" s="35"/>
      <c r="AB405" s="98" t="str">
        <f t="shared" si="12"/>
        <v/>
      </c>
    </row>
    <row r="406" spans="1:28" s="40" customFormat="1" x14ac:dyDescent="0.15">
      <c r="A406" s="25">
        <f t="shared" si="13"/>
        <v>404</v>
      </c>
      <c r="B406" s="34"/>
      <c r="C406" s="44"/>
      <c r="D406" s="42"/>
      <c r="E406" s="44"/>
      <c r="F406" s="44"/>
      <c r="G406" s="36"/>
      <c r="H406" s="36"/>
      <c r="I406" s="37"/>
      <c r="J406" s="37"/>
      <c r="K406" s="35"/>
      <c r="L406" s="35" t="str">
        <f>IFERROR(VLOOKUP(K406,基本設定!$A$3:$B$7,2,FALSE),"")</f>
        <v/>
      </c>
      <c r="M406" s="37"/>
      <c r="N406" s="37"/>
      <c r="O406" s="35"/>
      <c r="P406" s="35"/>
      <c r="Q406" s="35"/>
      <c r="R406" s="37"/>
      <c r="S406" s="35"/>
      <c r="T406" s="35"/>
      <c r="U406" s="37"/>
      <c r="V406" s="35"/>
      <c r="W406" s="35"/>
      <c r="X406" s="37"/>
      <c r="Y406" s="35"/>
      <c r="Z406" s="35"/>
      <c r="AB406" s="98" t="str">
        <f t="shared" si="12"/>
        <v/>
      </c>
    </row>
    <row r="407" spans="1:28" s="40" customFormat="1" x14ac:dyDescent="0.15">
      <c r="A407" s="25">
        <f t="shared" si="13"/>
        <v>405</v>
      </c>
      <c r="B407" s="34"/>
      <c r="C407" s="44"/>
      <c r="D407" s="42"/>
      <c r="E407" s="44"/>
      <c r="F407" s="44"/>
      <c r="G407" s="36"/>
      <c r="H407" s="36"/>
      <c r="I407" s="37"/>
      <c r="J407" s="37"/>
      <c r="K407" s="35"/>
      <c r="L407" s="35" t="str">
        <f>IFERROR(VLOOKUP(K407,基本設定!$A$3:$B$7,2,FALSE),"")</f>
        <v/>
      </c>
      <c r="M407" s="37"/>
      <c r="N407" s="37"/>
      <c r="O407" s="35"/>
      <c r="P407" s="35"/>
      <c r="Q407" s="35"/>
      <c r="R407" s="37"/>
      <c r="S407" s="35"/>
      <c r="T407" s="35"/>
      <c r="U407" s="37"/>
      <c r="V407" s="35"/>
      <c r="W407" s="35"/>
      <c r="X407" s="37"/>
      <c r="Y407" s="35"/>
      <c r="Z407" s="35"/>
      <c r="AB407" s="98" t="str">
        <f t="shared" si="12"/>
        <v/>
      </c>
    </row>
    <row r="408" spans="1:28" s="40" customFormat="1" x14ac:dyDescent="0.15">
      <c r="A408" s="25">
        <f t="shared" si="13"/>
        <v>406</v>
      </c>
      <c r="B408" s="34"/>
      <c r="C408" s="44"/>
      <c r="D408" s="42"/>
      <c r="E408" s="44"/>
      <c r="F408" s="44"/>
      <c r="G408" s="36"/>
      <c r="H408" s="36"/>
      <c r="I408" s="37"/>
      <c r="J408" s="37"/>
      <c r="K408" s="35"/>
      <c r="L408" s="35" t="str">
        <f>IFERROR(VLOOKUP(K408,基本設定!$A$3:$B$7,2,FALSE),"")</f>
        <v/>
      </c>
      <c r="M408" s="37"/>
      <c r="N408" s="37"/>
      <c r="O408" s="35"/>
      <c r="P408" s="35"/>
      <c r="Q408" s="35"/>
      <c r="R408" s="37"/>
      <c r="S408" s="35"/>
      <c r="T408" s="35"/>
      <c r="U408" s="37"/>
      <c r="V408" s="35"/>
      <c r="W408" s="35"/>
      <c r="X408" s="37"/>
      <c r="Y408" s="35"/>
      <c r="Z408" s="35"/>
      <c r="AB408" s="98" t="str">
        <f t="shared" si="12"/>
        <v/>
      </c>
    </row>
    <row r="409" spans="1:28" s="40" customFormat="1" x14ac:dyDescent="0.15">
      <c r="A409" s="25">
        <f t="shared" si="13"/>
        <v>407</v>
      </c>
      <c r="B409" s="34"/>
      <c r="C409" s="44"/>
      <c r="D409" s="42"/>
      <c r="E409" s="44"/>
      <c r="F409" s="44"/>
      <c r="G409" s="36"/>
      <c r="H409" s="36"/>
      <c r="I409" s="37"/>
      <c r="J409" s="37"/>
      <c r="K409" s="35"/>
      <c r="L409" s="35" t="str">
        <f>IFERROR(VLOOKUP(K409,基本設定!$A$3:$B$7,2,FALSE),"")</f>
        <v/>
      </c>
      <c r="M409" s="37"/>
      <c r="N409" s="37"/>
      <c r="O409" s="35"/>
      <c r="P409" s="35"/>
      <c r="Q409" s="35"/>
      <c r="R409" s="37"/>
      <c r="S409" s="35"/>
      <c r="T409" s="35"/>
      <c r="U409" s="37"/>
      <c r="V409" s="35"/>
      <c r="W409" s="35"/>
      <c r="X409" s="37"/>
      <c r="Y409" s="35"/>
      <c r="Z409" s="35"/>
      <c r="AB409" s="98" t="str">
        <f t="shared" si="12"/>
        <v/>
      </c>
    </row>
    <row r="410" spans="1:28" s="40" customFormat="1" x14ac:dyDescent="0.15">
      <c r="A410" s="25">
        <f t="shared" si="13"/>
        <v>408</v>
      </c>
      <c r="B410" s="34"/>
      <c r="C410" s="44"/>
      <c r="D410" s="42"/>
      <c r="E410" s="44"/>
      <c r="F410" s="44"/>
      <c r="G410" s="36"/>
      <c r="H410" s="36"/>
      <c r="I410" s="37"/>
      <c r="J410" s="37"/>
      <c r="K410" s="35"/>
      <c r="L410" s="35" t="str">
        <f>IFERROR(VLOOKUP(K410,基本設定!$A$3:$B$7,2,FALSE),"")</f>
        <v/>
      </c>
      <c r="M410" s="37"/>
      <c r="N410" s="37"/>
      <c r="O410" s="35"/>
      <c r="P410" s="35"/>
      <c r="Q410" s="35"/>
      <c r="R410" s="37"/>
      <c r="S410" s="35"/>
      <c r="T410" s="35"/>
      <c r="U410" s="37"/>
      <c r="V410" s="35"/>
      <c r="W410" s="35"/>
      <c r="X410" s="37"/>
      <c r="Y410" s="35"/>
      <c r="Z410" s="35"/>
      <c r="AB410" s="98" t="str">
        <f t="shared" si="12"/>
        <v/>
      </c>
    </row>
    <row r="411" spans="1:28" s="40" customFormat="1" x14ac:dyDescent="0.15">
      <c r="A411" s="25">
        <f t="shared" si="13"/>
        <v>409</v>
      </c>
      <c r="B411" s="34"/>
      <c r="C411" s="44"/>
      <c r="D411" s="42"/>
      <c r="E411" s="44"/>
      <c r="F411" s="44"/>
      <c r="G411" s="36"/>
      <c r="H411" s="36"/>
      <c r="I411" s="37"/>
      <c r="J411" s="37"/>
      <c r="K411" s="35"/>
      <c r="L411" s="35" t="str">
        <f>IFERROR(VLOOKUP(K411,基本設定!$A$3:$B$7,2,FALSE),"")</f>
        <v/>
      </c>
      <c r="M411" s="37"/>
      <c r="N411" s="37"/>
      <c r="O411" s="35"/>
      <c r="P411" s="35"/>
      <c r="Q411" s="35"/>
      <c r="R411" s="37"/>
      <c r="S411" s="35"/>
      <c r="T411" s="35"/>
      <c r="U411" s="37"/>
      <c r="V411" s="35"/>
      <c r="W411" s="35"/>
      <c r="X411" s="37"/>
      <c r="Y411" s="35"/>
      <c r="Z411" s="35"/>
      <c r="AB411" s="98" t="str">
        <f t="shared" si="12"/>
        <v/>
      </c>
    </row>
    <row r="412" spans="1:28" s="40" customFormat="1" x14ac:dyDescent="0.15">
      <c r="A412" s="25">
        <f t="shared" si="13"/>
        <v>410</v>
      </c>
      <c r="B412" s="34"/>
      <c r="C412" s="44"/>
      <c r="D412" s="42"/>
      <c r="E412" s="44"/>
      <c r="F412" s="44"/>
      <c r="G412" s="36"/>
      <c r="H412" s="36"/>
      <c r="I412" s="37"/>
      <c r="J412" s="37"/>
      <c r="K412" s="35"/>
      <c r="L412" s="35" t="str">
        <f>IFERROR(VLOOKUP(K412,基本設定!$A$3:$B$7,2,FALSE),"")</f>
        <v/>
      </c>
      <c r="M412" s="37"/>
      <c r="N412" s="37"/>
      <c r="O412" s="35"/>
      <c r="P412" s="35"/>
      <c r="Q412" s="35"/>
      <c r="R412" s="37"/>
      <c r="S412" s="35"/>
      <c r="T412" s="35"/>
      <c r="U412" s="37"/>
      <c r="V412" s="35"/>
      <c r="W412" s="35"/>
      <c r="X412" s="37"/>
      <c r="Y412" s="35"/>
      <c r="Z412" s="35"/>
      <c r="AB412" s="98" t="str">
        <f t="shared" si="12"/>
        <v/>
      </c>
    </row>
    <row r="413" spans="1:28" s="40" customFormat="1" x14ac:dyDescent="0.15">
      <c r="A413" s="25">
        <f t="shared" si="13"/>
        <v>411</v>
      </c>
      <c r="B413" s="34"/>
      <c r="C413" s="44"/>
      <c r="D413" s="42"/>
      <c r="E413" s="44"/>
      <c r="F413" s="44"/>
      <c r="G413" s="36"/>
      <c r="H413" s="36"/>
      <c r="I413" s="37"/>
      <c r="J413" s="37"/>
      <c r="K413" s="35"/>
      <c r="L413" s="35" t="str">
        <f>IFERROR(VLOOKUP(K413,基本設定!$A$3:$B$7,2,FALSE),"")</f>
        <v/>
      </c>
      <c r="M413" s="37"/>
      <c r="N413" s="37"/>
      <c r="O413" s="35"/>
      <c r="P413" s="35"/>
      <c r="Q413" s="35"/>
      <c r="R413" s="37"/>
      <c r="S413" s="35"/>
      <c r="T413" s="35"/>
      <c r="U413" s="37"/>
      <c r="V413" s="35"/>
      <c r="W413" s="35"/>
      <c r="X413" s="37"/>
      <c r="Y413" s="35"/>
      <c r="Z413" s="35"/>
      <c r="AB413" s="98" t="str">
        <f t="shared" si="12"/>
        <v/>
      </c>
    </row>
    <row r="414" spans="1:28" s="40" customFormat="1" x14ac:dyDescent="0.15">
      <c r="A414" s="25">
        <f t="shared" si="13"/>
        <v>412</v>
      </c>
      <c r="B414" s="34"/>
      <c r="C414" s="44"/>
      <c r="D414" s="42"/>
      <c r="E414" s="44"/>
      <c r="F414" s="44"/>
      <c r="G414" s="36"/>
      <c r="H414" s="36"/>
      <c r="I414" s="37"/>
      <c r="J414" s="37"/>
      <c r="K414" s="35"/>
      <c r="L414" s="35" t="str">
        <f>IFERROR(VLOOKUP(K414,基本設定!$A$3:$B$7,2,FALSE),"")</f>
        <v/>
      </c>
      <c r="M414" s="37"/>
      <c r="N414" s="37"/>
      <c r="O414" s="35"/>
      <c r="P414" s="35"/>
      <c r="Q414" s="35"/>
      <c r="R414" s="37"/>
      <c r="S414" s="35"/>
      <c r="T414" s="35"/>
      <c r="U414" s="37"/>
      <c r="V414" s="35"/>
      <c r="W414" s="35"/>
      <c r="X414" s="37"/>
      <c r="Y414" s="35"/>
      <c r="Z414" s="35"/>
      <c r="AB414" s="98" t="str">
        <f t="shared" si="12"/>
        <v/>
      </c>
    </row>
    <row r="415" spans="1:28" s="40" customFormat="1" x14ac:dyDescent="0.15">
      <c r="A415" s="25">
        <f t="shared" si="13"/>
        <v>413</v>
      </c>
      <c r="B415" s="34"/>
      <c r="C415" s="44"/>
      <c r="D415" s="42"/>
      <c r="E415" s="44"/>
      <c r="F415" s="44"/>
      <c r="G415" s="36"/>
      <c r="H415" s="36"/>
      <c r="I415" s="37"/>
      <c r="J415" s="37"/>
      <c r="K415" s="35"/>
      <c r="L415" s="35" t="str">
        <f>IFERROR(VLOOKUP(K415,基本設定!$A$3:$B$7,2,FALSE),"")</f>
        <v/>
      </c>
      <c r="M415" s="37"/>
      <c r="N415" s="37"/>
      <c r="O415" s="35"/>
      <c r="P415" s="35"/>
      <c r="Q415" s="35"/>
      <c r="R415" s="37"/>
      <c r="S415" s="35"/>
      <c r="T415" s="35"/>
      <c r="U415" s="37"/>
      <c r="V415" s="35"/>
      <c r="W415" s="35"/>
      <c r="X415" s="37"/>
      <c r="Y415" s="35"/>
      <c r="Z415" s="35"/>
      <c r="AB415" s="98" t="str">
        <f t="shared" si="12"/>
        <v/>
      </c>
    </row>
    <row r="416" spans="1:28" s="40" customFormat="1" x14ac:dyDescent="0.15">
      <c r="A416" s="25">
        <f t="shared" si="13"/>
        <v>414</v>
      </c>
      <c r="B416" s="34"/>
      <c r="C416" s="44"/>
      <c r="D416" s="42"/>
      <c r="E416" s="44"/>
      <c r="F416" s="44"/>
      <c r="G416" s="36"/>
      <c r="H416" s="36"/>
      <c r="I416" s="37"/>
      <c r="J416" s="37"/>
      <c r="K416" s="35"/>
      <c r="L416" s="35" t="str">
        <f>IFERROR(VLOOKUP(K416,基本設定!$A$3:$B$7,2,FALSE),"")</f>
        <v/>
      </c>
      <c r="M416" s="37"/>
      <c r="N416" s="37"/>
      <c r="O416" s="35"/>
      <c r="P416" s="35"/>
      <c r="Q416" s="35"/>
      <c r="R416" s="37"/>
      <c r="S416" s="35"/>
      <c r="T416" s="35"/>
      <c r="U416" s="37"/>
      <c r="V416" s="35"/>
      <c r="W416" s="35"/>
      <c r="X416" s="37"/>
      <c r="Y416" s="35"/>
      <c r="Z416" s="35"/>
      <c r="AB416" s="98" t="str">
        <f t="shared" si="12"/>
        <v/>
      </c>
    </row>
    <row r="417" spans="1:28" s="40" customFormat="1" x14ac:dyDescent="0.15">
      <c r="A417" s="25">
        <f t="shared" si="13"/>
        <v>415</v>
      </c>
      <c r="B417" s="34"/>
      <c r="C417" s="44"/>
      <c r="D417" s="42"/>
      <c r="E417" s="44"/>
      <c r="F417" s="44"/>
      <c r="G417" s="36"/>
      <c r="H417" s="36"/>
      <c r="I417" s="37"/>
      <c r="J417" s="37"/>
      <c r="K417" s="35"/>
      <c r="L417" s="35" t="str">
        <f>IFERROR(VLOOKUP(K417,基本設定!$A$3:$B$7,2,FALSE),"")</f>
        <v/>
      </c>
      <c r="M417" s="37"/>
      <c r="N417" s="37"/>
      <c r="O417" s="35"/>
      <c r="P417" s="35"/>
      <c r="Q417" s="35"/>
      <c r="R417" s="37"/>
      <c r="S417" s="35"/>
      <c r="T417" s="35"/>
      <c r="U417" s="37"/>
      <c r="V417" s="35"/>
      <c r="W417" s="35"/>
      <c r="X417" s="37"/>
      <c r="Y417" s="35"/>
      <c r="Z417" s="35"/>
      <c r="AB417" s="98" t="str">
        <f t="shared" si="12"/>
        <v/>
      </c>
    </row>
    <row r="418" spans="1:28" s="40" customFormat="1" x14ac:dyDescent="0.15">
      <c r="A418" s="25">
        <f t="shared" si="13"/>
        <v>416</v>
      </c>
      <c r="B418" s="34"/>
      <c r="C418" s="44"/>
      <c r="D418" s="42"/>
      <c r="E418" s="44"/>
      <c r="F418" s="44"/>
      <c r="G418" s="36"/>
      <c r="H418" s="36"/>
      <c r="I418" s="37"/>
      <c r="J418" s="37"/>
      <c r="K418" s="35"/>
      <c r="L418" s="35" t="str">
        <f>IFERROR(VLOOKUP(K418,基本設定!$A$3:$B$7,2,FALSE),"")</f>
        <v/>
      </c>
      <c r="M418" s="37"/>
      <c r="N418" s="37"/>
      <c r="O418" s="35"/>
      <c r="P418" s="35"/>
      <c r="Q418" s="35"/>
      <c r="R418" s="37"/>
      <c r="S418" s="35"/>
      <c r="T418" s="35"/>
      <c r="U418" s="37"/>
      <c r="V418" s="35"/>
      <c r="W418" s="35"/>
      <c r="X418" s="37"/>
      <c r="Y418" s="35"/>
      <c r="Z418" s="35"/>
      <c r="AB418" s="98" t="str">
        <f t="shared" si="12"/>
        <v/>
      </c>
    </row>
    <row r="419" spans="1:28" s="40" customFormat="1" x14ac:dyDescent="0.15">
      <c r="A419" s="25">
        <f t="shared" si="13"/>
        <v>417</v>
      </c>
      <c r="B419" s="34"/>
      <c r="C419" s="44"/>
      <c r="D419" s="42"/>
      <c r="E419" s="44"/>
      <c r="F419" s="44"/>
      <c r="G419" s="36"/>
      <c r="H419" s="36"/>
      <c r="I419" s="37"/>
      <c r="J419" s="37"/>
      <c r="K419" s="35"/>
      <c r="L419" s="35" t="str">
        <f>IFERROR(VLOOKUP(K419,基本設定!$A$3:$B$7,2,FALSE),"")</f>
        <v/>
      </c>
      <c r="M419" s="37"/>
      <c r="N419" s="37"/>
      <c r="O419" s="35"/>
      <c r="P419" s="35"/>
      <c r="Q419" s="35"/>
      <c r="R419" s="37"/>
      <c r="S419" s="35"/>
      <c r="T419" s="35"/>
      <c r="U419" s="37"/>
      <c r="V419" s="35"/>
      <c r="W419" s="35"/>
      <c r="X419" s="37"/>
      <c r="Y419" s="35"/>
      <c r="Z419" s="35"/>
      <c r="AB419" s="98" t="str">
        <f t="shared" si="12"/>
        <v/>
      </c>
    </row>
    <row r="420" spans="1:28" s="40" customFormat="1" x14ac:dyDescent="0.15">
      <c r="A420" s="25">
        <f t="shared" si="13"/>
        <v>418</v>
      </c>
      <c r="B420" s="34"/>
      <c r="C420" s="44"/>
      <c r="D420" s="42"/>
      <c r="E420" s="44"/>
      <c r="F420" s="44"/>
      <c r="G420" s="36"/>
      <c r="H420" s="36"/>
      <c r="I420" s="37"/>
      <c r="J420" s="37"/>
      <c r="K420" s="35"/>
      <c r="L420" s="35" t="str">
        <f>IFERROR(VLOOKUP(K420,基本設定!$A$3:$B$7,2,FALSE),"")</f>
        <v/>
      </c>
      <c r="M420" s="37"/>
      <c r="N420" s="37"/>
      <c r="O420" s="35"/>
      <c r="P420" s="35"/>
      <c r="Q420" s="35"/>
      <c r="R420" s="37"/>
      <c r="S420" s="35"/>
      <c r="T420" s="35"/>
      <c r="U420" s="37"/>
      <c r="V420" s="35"/>
      <c r="W420" s="35"/>
      <c r="X420" s="37"/>
      <c r="Y420" s="35"/>
      <c r="Z420" s="35"/>
      <c r="AB420" s="98" t="str">
        <f t="shared" si="12"/>
        <v/>
      </c>
    </row>
    <row r="421" spans="1:28" s="40" customFormat="1" x14ac:dyDescent="0.15">
      <c r="A421" s="25">
        <f t="shared" si="13"/>
        <v>419</v>
      </c>
      <c r="B421" s="34"/>
      <c r="C421" s="44"/>
      <c r="D421" s="42"/>
      <c r="E421" s="44"/>
      <c r="F421" s="44"/>
      <c r="G421" s="36"/>
      <c r="H421" s="36"/>
      <c r="I421" s="37"/>
      <c r="J421" s="37"/>
      <c r="K421" s="35"/>
      <c r="L421" s="35" t="str">
        <f>IFERROR(VLOOKUP(K421,基本設定!$A$3:$B$7,2,FALSE),"")</f>
        <v/>
      </c>
      <c r="M421" s="37"/>
      <c r="N421" s="37"/>
      <c r="O421" s="35"/>
      <c r="P421" s="35"/>
      <c r="Q421" s="35"/>
      <c r="R421" s="37"/>
      <c r="S421" s="35"/>
      <c r="T421" s="35"/>
      <c r="U421" s="37"/>
      <c r="V421" s="35"/>
      <c r="W421" s="35"/>
      <c r="X421" s="37"/>
      <c r="Y421" s="35"/>
      <c r="Z421" s="35"/>
      <c r="AB421" s="98" t="str">
        <f t="shared" si="12"/>
        <v/>
      </c>
    </row>
    <row r="422" spans="1:28" s="40" customFormat="1" x14ac:dyDescent="0.15">
      <c r="A422" s="25">
        <f t="shared" si="13"/>
        <v>420</v>
      </c>
      <c r="B422" s="34"/>
      <c r="C422" s="44"/>
      <c r="D422" s="42"/>
      <c r="E422" s="44"/>
      <c r="F422" s="44"/>
      <c r="G422" s="36"/>
      <c r="H422" s="36"/>
      <c r="I422" s="37"/>
      <c r="J422" s="37"/>
      <c r="K422" s="35"/>
      <c r="L422" s="35" t="str">
        <f>IFERROR(VLOOKUP(K422,基本設定!$A$3:$B$7,2,FALSE),"")</f>
        <v/>
      </c>
      <c r="M422" s="37"/>
      <c r="N422" s="37"/>
      <c r="O422" s="35"/>
      <c r="P422" s="35"/>
      <c r="Q422" s="35"/>
      <c r="R422" s="37"/>
      <c r="S422" s="35"/>
      <c r="T422" s="35"/>
      <c r="U422" s="37"/>
      <c r="V422" s="35"/>
      <c r="W422" s="35"/>
      <c r="X422" s="37"/>
      <c r="Y422" s="35"/>
      <c r="Z422" s="35"/>
      <c r="AB422" s="98" t="str">
        <f t="shared" si="12"/>
        <v/>
      </c>
    </row>
    <row r="423" spans="1:28" s="40" customFormat="1" x14ac:dyDescent="0.15">
      <c r="A423" s="25">
        <f t="shared" si="13"/>
        <v>421</v>
      </c>
      <c r="B423" s="34"/>
      <c r="C423" s="44"/>
      <c r="D423" s="42"/>
      <c r="E423" s="44"/>
      <c r="F423" s="44"/>
      <c r="G423" s="36"/>
      <c r="H423" s="36"/>
      <c r="I423" s="37"/>
      <c r="J423" s="37"/>
      <c r="K423" s="35"/>
      <c r="L423" s="35" t="str">
        <f>IFERROR(VLOOKUP(K423,基本設定!$A$3:$B$7,2,FALSE),"")</f>
        <v/>
      </c>
      <c r="M423" s="37"/>
      <c r="N423" s="37"/>
      <c r="O423" s="35"/>
      <c r="P423" s="35"/>
      <c r="Q423" s="35"/>
      <c r="R423" s="37"/>
      <c r="S423" s="35"/>
      <c r="T423" s="35"/>
      <c r="U423" s="37"/>
      <c r="V423" s="35"/>
      <c r="W423" s="35"/>
      <c r="X423" s="37"/>
      <c r="Y423" s="35"/>
      <c r="Z423" s="35"/>
      <c r="AB423" s="98" t="str">
        <f t="shared" si="12"/>
        <v/>
      </c>
    </row>
    <row r="424" spans="1:28" s="40" customFormat="1" x14ac:dyDescent="0.15">
      <c r="A424" s="25">
        <f t="shared" si="13"/>
        <v>422</v>
      </c>
      <c r="B424" s="34"/>
      <c r="C424" s="44"/>
      <c r="D424" s="42"/>
      <c r="E424" s="44"/>
      <c r="F424" s="44"/>
      <c r="G424" s="36"/>
      <c r="H424" s="36"/>
      <c r="I424" s="37"/>
      <c r="J424" s="37"/>
      <c r="K424" s="35"/>
      <c r="L424" s="35" t="str">
        <f>IFERROR(VLOOKUP(K424,基本設定!$A$3:$B$7,2,FALSE),"")</f>
        <v/>
      </c>
      <c r="M424" s="37"/>
      <c r="N424" s="37"/>
      <c r="O424" s="35"/>
      <c r="P424" s="35"/>
      <c r="Q424" s="35"/>
      <c r="R424" s="37"/>
      <c r="S424" s="35"/>
      <c r="T424" s="35"/>
      <c r="U424" s="37"/>
      <c r="V424" s="35"/>
      <c r="W424" s="35"/>
      <c r="X424" s="37"/>
      <c r="Y424" s="35"/>
      <c r="Z424" s="35"/>
      <c r="AB424" s="98" t="str">
        <f t="shared" si="12"/>
        <v/>
      </c>
    </row>
    <row r="425" spans="1:28" s="40" customFormat="1" x14ac:dyDescent="0.15">
      <c r="A425" s="25">
        <f t="shared" si="13"/>
        <v>423</v>
      </c>
      <c r="B425" s="34"/>
      <c r="C425" s="44"/>
      <c r="D425" s="42"/>
      <c r="E425" s="44"/>
      <c r="F425" s="44"/>
      <c r="G425" s="36"/>
      <c r="H425" s="36"/>
      <c r="I425" s="37"/>
      <c r="J425" s="37"/>
      <c r="K425" s="35"/>
      <c r="L425" s="35" t="str">
        <f>IFERROR(VLOOKUP(K425,基本設定!$A$3:$B$7,2,FALSE),"")</f>
        <v/>
      </c>
      <c r="M425" s="37"/>
      <c r="N425" s="37"/>
      <c r="O425" s="35"/>
      <c r="P425" s="35"/>
      <c r="Q425" s="35"/>
      <c r="R425" s="37"/>
      <c r="S425" s="35"/>
      <c r="T425" s="35"/>
      <c r="U425" s="37"/>
      <c r="V425" s="35"/>
      <c r="W425" s="35"/>
      <c r="X425" s="37"/>
      <c r="Y425" s="35"/>
      <c r="Z425" s="35"/>
      <c r="AB425" s="98" t="str">
        <f t="shared" si="12"/>
        <v/>
      </c>
    </row>
    <row r="426" spans="1:28" s="40" customFormat="1" x14ac:dyDescent="0.15">
      <c r="A426" s="25">
        <f t="shared" si="13"/>
        <v>424</v>
      </c>
      <c r="B426" s="34"/>
      <c r="C426" s="44"/>
      <c r="D426" s="42"/>
      <c r="E426" s="44"/>
      <c r="F426" s="44"/>
      <c r="G426" s="36"/>
      <c r="H426" s="36"/>
      <c r="I426" s="37"/>
      <c r="J426" s="37"/>
      <c r="K426" s="35"/>
      <c r="L426" s="35" t="str">
        <f>IFERROR(VLOOKUP(K426,基本設定!$A$3:$B$7,2,FALSE),"")</f>
        <v/>
      </c>
      <c r="M426" s="37"/>
      <c r="N426" s="37"/>
      <c r="O426" s="35"/>
      <c r="P426" s="35"/>
      <c r="Q426" s="35"/>
      <c r="R426" s="37"/>
      <c r="S426" s="35"/>
      <c r="T426" s="35"/>
      <c r="U426" s="37"/>
      <c r="V426" s="35"/>
      <c r="W426" s="35"/>
      <c r="X426" s="37"/>
      <c r="Y426" s="35"/>
      <c r="Z426" s="35"/>
      <c r="AB426" s="98" t="str">
        <f t="shared" si="12"/>
        <v/>
      </c>
    </row>
    <row r="427" spans="1:28" s="40" customFormat="1" x14ac:dyDescent="0.15">
      <c r="A427" s="25">
        <f t="shared" si="13"/>
        <v>425</v>
      </c>
      <c r="B427" s="34"/>
      <c r="C427" s="44"/>
      <c r="D427" s="42"/>
      <c r="E427" s="44"/>
      <c r="F427" s="44"/>
      <c r="G427" s="36"/>
      <c r="H427" s="36"/>
      <c r="I427" s="37"/>
      <c r="J427" s="37"/>
      <c r="K427" s="35"/>
      <c r="L427" s="35" t="str">
        <f>IFERROR(VLOOKUP(K427,基本設定!$A$3:$B$7,2,FALSE),"")</f>
        <v/>
      </c>
      <c r="M427" s="37"/>
      <c r="N427" s="37"/>
      <c r="O427" s="35"/>
      <c r="P427" s="35"/>
      <c r="Q427" s="35"/>
      <c r="R427" s="37"/>
      <c r="S427" s="35"/>
      <c r="T427" s="35"/>
      <c r="U427" s="37"/>
      <c r="V427" s="35"/>
      <c r="W427" s="35"/>
      <c r="X427" s="37"/>
      <c r="Y427" s="35"/>
      <c r="Z427" s="35"/>
      <c r="AB427" s="98" t="str">
        <f t="shared" si="12"/>
        <v/>
      </c>
    </row>
    <row r="428" spans="1:28" s="40" customFormat="1" x14ac:dyDescent="0.15">
      <c r="A428" s="25">
        <f t="shared" si="13"/>
        <v>426</v>
      </c>
      <c r="B428" s="34"/>
      <c r="C428" s="44"/>
      <c r="D428" s="42"/>
      <c r="E428" s="44"/>
      <c r="F428" s="44"/>
      <c r="G428" s="36"/>
      <c r="H428" s="36"/>
      <c r="I428" s="37"/>
      <c r="J428" s="37"/>
      <c r="K428" s="35"/>
      <c r="L428" s="35" t="str">
        <f>IFERROR(VLOOKUP(K428,基本設定!$A$3:$B$7,2,FALSE),"")</f>
        <v/>
      </c>
      <c r="M428" s="37"/>
      <c r="N428" s="37"/>
      <c r="O428" s="35"/>
      <c r="P428" s="35"/>
      <c r="Q428" s="35"/>
      <c r="R428" s="37"/>
      <c r="S428" s="35"/>
      <c r="T428" s="35"/>
      <c r="U428" s="37"/>
      <c r="V428" s="35"/>
      <c r="W428" s="35"/>
      <c r="X428" s="37"/>
      <c r="Y428" s="35"/>
      <c r="Z428" s="35"/>
      <c r="AB428" s="98" t="str">
        <f t="shared" si="12"/>
        <v/>
      </c>
    </row>
    <row r="429" spans="1:28" s="40" customFormat="1" x14ac:dyDescent="0.15">
      <c r="A429" s="25">
        <f t="shared" si="13"/>
        <v>427</v>
      </c>
      <c r="B429" s="34"/>
      <c r="C429" s="44"/>
      <c r="D429" s="42"/>
      <c r="E429" s="44"/>
      <c r="F429" s="44"/>
      <c r="G429" s="36"/>
      <c r="H429" s="36"/>
      <c r="I429" s="37"/>
      <c r="J429" s="37"/>
      <c r="K429" s="35"/>
      <c r="L429" s="35" t="str">
        <f>IFERROR(VLOOKUP(K429,基本設定!$A$3:$B$7,2,FALSE),"")</f>
        <v/>
      </c>
      <c r="M429" s="37"/>
      <c r="N429" s="37"/>
      <c r="O429" s="35"/>
      <c r="P429" s="35"/>
      <c r="Q429" s="35"/>
      <c r="R429" s="37"/>
      <c r="S429" s="35"/>
      <c r="T429" s="35"/>
      <c r="U429" s="37"/>
      <c r="V429" s="35"/>
      <c r="W429" s="35"/>
      <c r="X429" s="37"/>
      <c r="Y429" s="35"/>
      <c r="Z429" s="35"/>
      <c r="AB429" s="98" t="str">
        <f t="shared" si="12"/>
        <v/>
      </c>
    </row>
    <row r="430" spans="1:28" s="40" customFormat="1" x14ac:dyDescent="0.15">
      <c r="A430" s="25">
        <f t="shared" si="13"/>
        <v>428</v>
      </c>
      <c r="B430" s="34"/>
      <c r="C430" s="44"/>
      <c r="D430" s="42"/>
      <c r="E430" s="44"/>
      <c r="F430" s="44"/>
      <c r="G430" s="36"/>
      <c r="H430" s="36"/>
      <c r="I430" s="37"/>
      <c r="J430" s="37"/>
      <c r="K430" s="35"/>
      <c r="L430" s="35" t="str">
        <f>IFERROR(VLOOKUP(K430,基本設定!$A$3:$B$7,2,FALSE),"")</f>
        <v/>
      </c>
      <c r="M430" s="37"/>
      <c r="N430" s="37"/>
      <c r="O430" s="35"/>
      <c r="P430" s="35"/>
      <c r="Q430" s="35"/>
      <c r="R430" s="37"/>
      <c r="S430" s="35"/>
      <c r="T430" s="35"/>
      <c r="U430" s="37"/>
      <c r="V430" s="35"/>
      <c r="W430" s="35"/>
      <c r="X430" s="37"/>
      <c r="Y430" s="35"/>
      <c r="Z430" s="35"/>
      <c r="AB430" s="98" t="str">
        <f t="shared" si="12"/>
        <v/>
      </c>
    </row>
    <row r="431" spans="1:28" s="40" customFormat="1" x14ac:dyDescent="0.15">
      <c r="A431" s="25">
        <f t="shared" si="13"/>
        <v>429</v>
      </c>
      <c r="B431" s="34"/>
      <c r="C431" s="44"/>
      <c r="D431" s="42"/>
      <c r="E431" s="44"/>
      <c r="F431" s="44"/>
      <c r="G431" s="36"/>
      <c r="H431" s="36"/>
      <c r="I431" s="37"/>
      <c r="J431" s="37"/>
      <c r="K431" s="35"/>
      <c r="L431" s="35" t="str">
        <f>IFERROR(VLOOKUP(K431,基本設定!$A$3:$B$7,2,FALSE),"")</f>
        <v/>
      </c>
      <c r="M431" s="37"/>
      <c r="N431" s="37"/>
      <c r="O431" s="35"/>
      <c r="P431" s="35"/>
      <c r="Q431" s="35"/>
      <c r="R431" s="37"/>
      <c r="S431" s="35"/>
      <c r="T431" s="35"/>
      <c r="U431" s="37"/>
      <c r="V431" s="35"/>
      <c r="W431" s="35"/>
      <c r="X431" s="37"/>
      <c r="Y431" s="35"/>
      <c r="Z431" s="35"/>
      <c r="AB431" s="98" t="str">
        <f t="shared" si="12"/>
        <v/>
      </c>
    </row>
    <row r="432" spans="1:28" s="40" customFormat="1" x14ac:dyDescent="0.15">
      <c r="A432" s="25">
        <f t="shared" si="13"/>
        <v>430</v>
      </c>
      <c r="B432" s="34"/>
      <c r="C432" s="44"/>
      <c r="D432" s="42"/>
      <c r="E432" s="44"/>
      <c r="F432" s="44"/>
      <c r="G432" s="36"/>
      <c r="H432" s="36"/>
      <c r="I432" s="37"/>
      <c r="J432" s="37"/>
      <c r="K432" s="35"/>
      <c r="L432" s="35" t="str">
        <f>IFERROR(VLOOKUP(K432,基本設定!$A$3:$B$7,2,FALSE),"")</f>
        <v/>
      </c>
      <c r="M432" s="37"/>
      <c r="N432" s="37"/>
      <c r="O432" s="35"/>
      <c r="P432" s="35"/>
      <c r="Q432" s="35"/>
      <c r="R432" s="37"/>
      <c r="S432" s="35"/>
      <c r="T432" s="35"/>
      <c r="U432" s="37"/>
      <c r="V432" s="35"/>
      <c r="W432" s="35"/>
      <c r="X432" s="37"/>
      <c r="Y432" s="35"/>
      <c r="Z432" s="35"/>
      <c r="AB432" s="98" t="str">
        <f t="shared" si="12"/>
        <v/>
      </c>
    </row>
    <row r="433" spans="1:28" s="40" customFormat="1" x14ac:dyDescent="0.15">
      <c r="A433" s="25">
        <f t="shared" si="13"/>
        <v>431</v>
      </c>
      <c r="B433" s="34"/>
      <c r="C433" s="44"/>
      <c r="D433" s="42"/>
      <c r="E433" s="44"/>
      <c r="F433" s="44"/>
      <c r="G433" s="36"/>
      <c r="H433" s="36"/>
      <c r="I433" s="37"/>
      <c r="J433" s="37"/>
      <c r="K433" s="35"/>
      <c r="L433" s="35" t="str">
        <f>IFERROR(VLOOKUP(K433,基本設定!$A$3:$B$7,2,FALSE),"")</f>
        <v/>
      </c>
      <c r="M433" s="37"/>
      <c r="N433" s="37"/>
      <c r="O433" s="35"/>
      <c r="P433" s="35"/>
      <c r="Q433" s="35"/>
      <c r="R433" s="37"/>
      <c r="S433" s="35"/>
      <c r="T433" s="35"/>
      <c r="U433" s="37"/>
      <c r="V433" s="35"/>
      <c r="W433" s="35"/>
      <c r="X433" s="37"/>
      <c r="Y433" s="35"/>
      <c r="Z433" s="35"/>
      <c r="AB433" s="98" t="str">
        <f t="shared" si="12"/>
        <v/>
      </c>
    </row>
    <row r="434" spans="1:28" s="40" customFormat="1" x14ac:dyDescent="0.15">
      <c r="A434" s="25">
        <f t="shared" si="13"/>
        <v>432</v>
      </c>
      <c r="B434" s="34"/>
      <c r="C434" s="44"/>
      <c r="D434" s="42"/>
      <c r="E434" s="44"/>
      <c r="F434" s="44"/>
      <c r="G434" s="36"/>
      <c r="H434" s="36"/>
      <c r="I434" s="37"/>
      <c r="J434" s="37"/>
      <c r="K434" s="35"/>
      <c r="L434" s="35" t="str">
        <f>IFERROR(VLOOKUP(K434,基本設定!$A$3:$B$7,2,FALSE),"")</f>
        <v/>
      </c>
      <c r="M434" s="37"/>
      <c r="N434" s="37"/>
      <c r="O434" s="35"/>
      <c r="P434" s="35"/>
      <c r="Q434" s="35"/>
      <c r="R434" s="37"/>
      <c r="S434" s="35"/>
      <c r="T434" s="35"/>
      <c r="U434" s="37"/>
      <c r="V434" s="35"/>
      <c r="W434" s="35"/>
      <c r="X434" s="37"/>
      <c r="Y434" s="35"/>
      <c r="Z434" s="35"/>
      <c r="AB434" s="98" t="str">
        <f t="shared" si="12"/>
        <v/>
      </c>
    </row>
    <row r="435" spans="1:28" s="40" customFormat="1" x14ac:dyDescent="0.15">
      <c r="A435" s="25">
        <f t="shared" si="13"/>
        <v>433</v>
      </c>
      <c r="B435" s="34"/>
      <c r="C435" s="44"/>
      <c r="D435" s="42"/>
      <c r="E435" s="44"/>
      <c r="F435" s="44"/>
      <c r="G435" s="36"/>
      <c r="H435" s="36"/>
      <c r="I435" s="37"/>
      <c r="J435" s="37"/>
      <c r="K435" s="35"/>
      <c r="L435" s="35" t="str">
        <f>IFERROR(VLOOKUP(K435,基本設定!$A$3:$B$7,2,FALSE),"")</f>
        <v/>
      </c>
      <c r="M435" s="37"/>
      <c r="N435" s="37"/>
      <c r="O435" s="35"/>
      <c r="P435" s="35"/>
      <c r="Q435" s="35"/>
      <c r="R435" s="37"/>
      <c r="S435" s="35"/>
      <c r="T435" s="35"/>
      <c r="U435" s="37"/>
      <c r="V435" s="35"/>
      <c r="W435" s="35"/>
      <c r="X435" s="37"/>
      <c r="Y435" s="35"/>
      <c r="Z435" s="35"/>
      <c r="AB435" s="98" t="str">
        <f t="shared" si="12"/>
        <v/>
      </c>
    </row>
    <row r="436" spans="1:28" s="40" customFormat="1" x14ac:dyDescent="0.15">
      <c r="A436" s="25">
        <f t="shared" si="13"/>
        <v>434</v>
      </c>
      <c r="B436" s="34"/>
      <c r="C436" s="44"/>
      <c r="D436" s="42"/>
      <c r="E436" s="44"/>
      <c r="F436" s="44"/>
      <c r="G436" s="36"/>
      <c r="H436" s="36"/>
      <c r="I436" s="37"/>
      <c r="J436" s="37"/>
      <c r="K436" s="35"/>
      <c r="L436" s="35" t="str">
        <f>IFERROR(VLOOKUP(K436,基本設定!$A$3:$B$7,2,FALSE),"")</f>
        <v/>
      </c>
      <c r="M436" s="37"/>
      <c r="N436" s="37"/>
      <c r="O436" s="35"/>
      <c r="P436" s="35"/>
      <c r="Q436" s="35"/>
      <c r="R436" s="37"/>
      <c r="S436" s="35"/>
      <c r="T436" s="35"/>
      <c r="U436" s="37"/>
      <c r="V436" s="35"/>
      <c r="W436" s="35"/>
      <c r="X436" s="37"/>
      <c r="Y436" s="35"/>
      <c r="Z436" s="35"/>
      <c r="AB436" s="98" t="str">
        <f t="shared" si="12"/>
        <v/>
      </c>
    </row>
    <row r="437" spans="1:28" s="40" customFormat="1" x14ac:dyDescent="0.15">
      <c r="A437" s="25">
        <f t="shared" si="13"/>
        <v>435</v>
      </c>
      <c r="B437" s="34"/>
      <c r="C437" s="44"/>
      <c r="D437" s="42"/>
      <c r="E437" s="44"/>
      <c r="F437" s="44"/>
      <c r="G437" s="36"/>
      <c r="H437" s="36"/>
      <c r="I437" s="37"/>
      <c r="J437" s="37"/>
      <c r="K437" s="35"/>
      <c r="L437" s="35" t="str">
        <f>IFERROR(VLOOKUP(K437,基本設定!$A$3:$B$7,2,FALSE),"")</f>
        <v/>
      </c>
      <c r="M437" s="37"/>
      <c r="N437" s="37"/>
      <c r="O437" s="35"/>
      <c r="P437" s="35"/>
      <c r="Q437" s="35"/>
      <c r="R437" s="37"/>
      <c r="S437" s="35"/>
      <c r="T437" s="35"/>
      <c r="U437" s="37"/>
      <c r="V437" s="35"/>
      <c r="W437" s="35"/>
      <c r="X437" s="37"/>
      <c r="Y437" s="35"/>
      <c r="Z437" s="35"/>
      <c r="AB437" s="98" t="str">
        <f t="shared" si="12"/>
        <v/>
      </c>
    </row>
    <row r="438" spans="1:28" s="40" customFormat="1" x14ac:dyDescent="0.15">
      <c r="A438" s="25">
        <f t="shared" si="13"/>
        <v>436</v>
      </c>
      <c r="B438" s="34"/>
      <c r="C438" s="44"/>
      <c r="D438" s="42"/>
      <c r="E438" s="44"/>
      <c r="F438" s="44"/>
      <c r="G438" s="36"/>
      <c r="H438" s="36"/>
      <c r="I438" s="37"/>
      <c r="J438" s="37"/>
      <c r="K438" s="35"/>
      <c r="L438" s="35" t="str">
        <f>IFERROR(VLOOKUP(K438,基本設定!$A$3:$B$7,2,FALSE),"")</f>
        <v/>
      </c>
      <c r="M438" s="37"/>
      <c r="N438" s="37"/>
      <c r="O438" s="35"/>
      <c r="P438" s="35"/>
      <c r="Q438" s="35"/>
      <c r="R438" s="37"/>
      <c r="S438" s="35"/>
      <c r="T438" s="35"/>
      <c r="U438" s="37"/>
      <c r="V438" s="35"/>
      <c r="W438" s="35"/>
      <c r="X438" s="37"/>
      <c r="Y438" s="35"/>
      <c r="Z438" s="35"/>
      <c r="AB438" s="98" t="str">
        <f t="shared" si="12"/>
        <v/>
      </c>
    </row>
    <row r="439" spans="1:28" s="40" customFormat="1" x14ac:dyDescent="0.15">
      <c r="A439" s="25">
        <f t="shared" si="13"/>
        <v>437</v>
      </c>
      <c r="B439" s="34"/>
      <c r="C439" s="44"/>
      <c r="D439" s="42"/>
      <c r="E439" s="44"/>
      <c r="F439" s="44"/>
      <c r="G439" s="36"/>
      <c r="H439" s="36"/>
      <c r="I439" s="37"/>
      <c r="J439" s="37"/>
      <c r="K439" s="35"/>
      <c r="L439" s="35" t="str">
        <f>IFERROR(VLOOKUP(K439,基本設定!$A$3:$B$7,2,FALSE),"")</f>
        <v/>
      </c>
      <c r="M439" s="37"/>
      <c r="N439" s="37"/>
      <c r="O439" s="35"/>
      <c r="P439" s="35"/>
      <c r="Q439" s="35"/>
      <c r="R439" s="37"/>
      <c r="S439" s="35"/>
      <c r="T439" s="35"/>
      <c r="U439" s="37"/>
      <c r="V439" s="35"/>
      <c r="W439" s="35"/>
      <c r="X439" s="37"/>
      <c r="Y439" s="35"/>
      <c r="Z439" s="35"/>
      <c r="AB439" s="98" t="str">
        <f t="shared" si="12"/>
        <v/>
      </c>
    </row>
    <row r="440" spans="1:28" s="40" customFormat="1" x14ac:dyDescent="0.15">
      <c r="A440" s="25">
        <f t="shared" si="13"/>
        <v>438</v>
      </c>
      <c r="B440" s="34"/>
      <c r="C440" s="44"/>
      <c r="D440" s="42"/>
      <c r="E440" s="44"/>
      <c r="F440" s="44"/>
      <c r="G440" s="36"/>
      <c r="H440" s="36"/>
      <c r="I440" s="37"/>
      <c r="J440" s="37"/>
      <c r="K440" s="35"/>
      <c r="L440" s="35" t="str">
        <f>IFERROR(VLOOKUP(K440,基本設定!$A$3:$B$7,2,FALSE),"")</f>
        <v/>
      </c>
      <c r="M440" s="37"/>
      <c r="N440" s="37"/>
      <c r="O440" s="35"/>
      <c r="P440" s="35"/>
      <c r="Q440" s="35"/>
      <c r="R440" s="37"/>
      <c r="S440" s="35"/>
      <c r="T440" s="35"/>
      <c r="U440" s="37"/>
      <c r="V440" s="35"/>
      <c r="W440" s="35"/>
      <c r="X440" s="37"/>
      <c r="Y440" s="35"/>
      <c r="Z440" s="35"/>
      <c r="AB440" s="98" t="str">
        <f t="shared" si="12"/>
        <v/>
      </c>
    </row>
    <row r="441" spans="1:28" s="40" customFormat="1" x14ac:dyDescent="0.15">
      <c r="A441" s="25">
        <f t="shared" si="13"/>
        <v>439</v>
      </c>
      <c r="B441" s="34"/>
      <c r="C441" s="44"/>
      <c r="D441" s="42"/>
      <c r="E441" s="44"/>
      <c r="F441" s="44"/>
      <c r="G441" s="36"/>
      <c r="H441" s="36"/>
      <c r="I441" s="37"/>
      <c r="J441" s="37"/>
      <c r="K441" s="35"/>
      <c r="L441" s="35" t="str">
        <f>IFERROR(VLOOKUP(K441,基本設定!$A$3:$B$7,2,FALSE),"")</f>
        <v/>
      </c>
      <c r="M441" s="37"/>
      <c r="N441" s="37"/>
      <c r="O441" s="35"/>
      <c r="P441" s="35"/>
      <c r="Q441" s="35"/>
      <c r="R441" s="37"/>
      <c r="S441" s="35"/>
      <c r="T441" s="35"/>
      <c r="U441" s="37"/>
      <c r="V441" s="35"/>
      <c r="W441" s="35"/>
      <c r="X441" s="37"/>
      <c r="Y441" s="35"/>
      <c r="Z441" s="35"/>
      <c r="AB441" s="98" t="str">
        <f t="shared" si="12"/>
        <v/>
      </c>
    </row>
    <row r="442" spans="1:28" s="40" customFormat="1" x14ac:dyDescent="0.15">
      <c r="A442" s="25">
        <f t="shared" si="13"/>
        <v>440</v>
      </c>
      <c r="B442" s="34"/>
      <c r="C442" s="44"/>
      <c r="D442" s="42"/>
      <c r="E442" s="44"/>
      <c r="F442" s="44"/>
      <c r="G442" s="36"/>
      <c r="H442" s="36"/>
      <c r="I442" s="37"/>
      <c r="J442" s="37"/>
      <c r="K442" s="35"/>
      <c r="L442" s="35" t="str">
        <f>IFERROR(VLOOKUP(K442,基本設定!$A$3:$B$7,2,FALSE),"")</f>
        <v/>
      </c>
      <c r="M442" s="37"/>
      <c r="N442" s="37"/>
      <c r="O442" s="35"/>
      <c r="P442" s="35"/>
      <c r="Q442" s="35"/>
      <c r="R442" s="37"/>
      <c r="S442" s="35"/>
      <c r="T442" s="35"/>
      <c r="U442" s="37"/>
      <c r="V442" s="35"/>
      <c r="W442" s="35"/>
      <c r="X442" s="37"/>
      <c r="Y442" s="35"/>
      <c r="Z442" s="35"/>
      <c r="AB442" s="98" t="str">
        <f t="shared" si="12"/>
        <v/>
      </c>
    </row>
    <row r="443" spans="1:28" s="40" customFormat="1" x14ac:dyDescent="0.15">
      <c r="A443" s="25">
        <f t="shared" si="13"/>
        <v>441</v>
      </c>
      <c r="B443" s="34"/>
      <c r="C443" s="44"/>
      <c r="D443" s="42"/>
      <c r="E443" s="44"/>
      <c r="F443" s="44"/>
      <c r="G443" s="36"/>
      <c r="H443" s="36"/>
      <c r="I443" s="37"/>
      <c r="J443" s="37"/>
      <c r="K443" s="35"/>
      <c r="L443" s="35" t="str">
        <f>IFERROR(VLOOKUP(K443,基本設定!$A$3:$B$7,2,FALSE),"")</f>
        <v/>
      </c>
      <c r="M443" s="37"/>
      <c r="N443" s="37"/>
      <c r="O443" s="35"/>
      <c r="P443" s="35"/>
      <c r="Q443" s="35"/>
      <c r="R443" s="37"/>
      <c r="S443" s="35"/>
      <c r="T443" s="35"/>
      <c r="U443" s="37"/>
      <c r="V443" s="35"/>
      <c r="W443" s="35"/>
      <c r="X443" s="37"/>
      <c r="Y443" s="35"/>
      <c r="Z443" s="35"/>
      <c r="AB443" s="98" t="str">
        <f t="shared" si="12"/>
        <v/>
      </c>
    </row>
    <row r="444" spans="1:28" s="40" customFormat="1" x14ac:dyDescent="0.15">
      <c r="A444" s="25">
        <f t="shared" si="13"/>
        <v>442</v>
      </c>
      <c r="B444" s="34"/>
      <c r="C444" s="44"/>
      <c r="D444" s="42"/>
      <c r="E444" s="44"/>
      <c r="F444" s="44"/>
      <c r="G444" s="36"/>
      <c r="H444" s="36"/>
      <c r="I444" s="37"/>
      <c r="J444" s="37"/>
      <c r="K444" s="35"/>
      <c r="L444" s="35" t="str">
        <f>IFERROR(VLOOKUP(K444,基本設定!$A$3:$B$7,2,FALSE),"")</f>
        <v/>
      </c>
      <c r="M444" s="37"/>
      <c r="N444" s="37"/>
      <c r="O444" s="35"/>
      <c r="P444" s="35"/>
      <c r="Q444" s="35"/>
      <c r="R444" s="37"/>
      <c r="S444" s="35"/>
      <c r="T444" s="35"/>
      <c r="U444" s="37"/>
      <c r="V444" s="35"/>
      <c r="W444" s="35"/>
      <c r="X444" s="37"/>
      <c r="Y444" s="35"/>
      <c r="Z444" s="35"/>
      <c r="AB444" s="98" t="str">
        <f t="shared" si="12"/>
        <v/>
      </c>
    </row>
    <row r="445" spans="1:28" s="40" customFormat="1" x14ac:dyDescent="0.15">
      <c r="A445" s="25">
        <f t="shared" si="13"/>
        <v>443</v>
      </c>
      <c r="B445" s="34"/>
      <c r="C445" s="44"/>
      <c r="D445" s="42"/>
      <c r="E445" s="44"/>
      <c r="F445" s="44"/>
      <c r="G445" s="36"/>
      <c r="H445" s="36"/>
      <c r="I445" s="37"/>
      <c r="J445" s="37"/>
      <c r="K445" s="35"/>
      <c r="L445" s="35" t="str">
        <f>IFERROR(VLOOKUP(K445,基本設定!$A$3:$B$7,2,FALSE),"")</f>
        <v/>
      </c>
      <c r="M445" s="37"/>
      <c r="N445" s="37"/>
      <c r="O445" s="35"/>
      <c r="P445" s="35"/>
      <c r="Q445" s="35"/>
      <c r="R445" s="37"/>
      <c r="S445" s="35"/>
      <c r="T445" s="35"/>
      <c r="U445" s="37"/>
      <c r="V445" s="35"/>
      <c r="W445" s="35"/>
      <c r="X445" s="37"/>
      <c r="Y445" s="35"/>
      <c r="Z445" s="35"/>
      <c r="AB445" s="98" t="str">
        <f t="shared" si="12"/>
        <v/>
      </c>
    </row>
    <row r="446" spans="1:28" s="40" customFormat="1" x14ac:dyDescent="0.15">
      <c r="A446" s="25">
        <f t="shared" si="13"/>
        <v>444</v>
      </c>
      <c r="B446" s="34"/>
      <c r="C446" s="44"/>
      <c r="D446" s="42"/>
      <c r="E446" s="44"/>
      <c r="F446" s="44"/>
      <c r="G446" s="36"/>
      <c r="H446" s="36"/>
      <c r="I446" s="37"/>
      <c r="J446" s="37"/>
      <c r="K446" s="35"/>
      <c r="L446" s="35" t="str">
        <f>IFERROR(VLOOKUP(K446,基本設定!$A$3:$B$7,2,FALSE),"")</f>
        <v/>
      </c>
      <c r="M446" s="37"/>
      <c r="N446" s="37"/>
      <c r="O446" s="35"/>
      <c r="P446" s="35"/>
      <c r="Q446" s="35"/>
      <c r="R446" s="37"/>
      <c r="S446" s="35"/>
      <c r="T446" s="35"/>
      <c r="U446" s="37"/>
      <c r="V446" s="35"/>
      <c r="W446" s="35"/>
      <c r="X446" s="37"/>
      <c r="Y446" s="35"/>
      <c r="Z446" s="35"/>
      <c r="AB446" s="98" t="str">
        <f t="shared" si="12"/>
        <v/>
      </c>
    </row>
    <row r="447" spans="1:28" s="40" customFormat="1" x14ac:dyDescent="0.15">
      <c r="A447" s="25">
        <f t="shared" si="13"/>
        <v>445</v>
      </c>
      <c r="B447" s="34"/>
      <c r="C447" s="44"/>
      <c r="D447" s="42"/>
      <c r="E447" s="44"/>
      <c r="F447" s="44"/>
      <c r="G447" s="36"/>
      <c r="H447" s="36"/>
      <c r="I447" s="37"/>
      <c r="J447" s="37"/>
      <c r="K447" s="35"/>
      <c r="L447" s="35" t="str">
        <f>IFERROR(VLOOKUP(K447,基本設定!$A$3:$B$7,2,FALSE),"")</f>
        <v/>
      </c>
      <c r="M447" s="37"/>
      <c r="N447" s="37"/>
      <c r="O447" s="35"/>
      <c r="P447" s="35"/>
      <c r="Q447" s="35"/>
      <c r="R447" s="37"/>
      <c r="S447" s="35"/>
      <c r="T447" s="35"/>
      <c r="U447" s="37"/>
      <c r="V447" s="35"/>
      <c r="W447" s="35"/>
      <c r="X447" s="37"/>
      <c r="Y447" s="35"/>
      <c r="Z447" s="35"/>
      <c r="AB447" s="98" t="str">
        <f t="shared" si="12"/>
        <v/>
      </c>
    </row>
    <row r="448" spans="1:28" s="40" customFormat="1" x14ac:dyDescent="0.15">
      <c r="A448" s="25">
        <f t="shared" si="13"/>
        <v>446</v>
      </c>
      <c r="B448" s="34"/>
      <c r="C448" s="44"/>
      <c r="D448" s="42"/>
      <c r="E448" s="44"/>
      <c r="F448" s="44"/>
      <c r="G448" s="36"/>
      <c r="H448" s="36"/>
      <c r="I448" s="37"/>
      <c r="J448" s="37"/>
      <c r="K448" s="35"/>
      <c r="L448" s="35" t="str">
        <f>IFERROR(VLOOKUP(K448,基本設定!$A$3:$B$7,2,FALSE),"")</f>
        <v/>
      </c>
      <c r="M448" s="37"/>
      <c r="N448" s="37"/>
      <c r="O448" s="35"/>
      <c r="P448" s="35"/>
      <c r="Q448" s="35"/>
      <c r="R448" s="37"/>
      <c r="S448" s="35"/>
      <c r="T448" s="35"/>
      <c r="U448" s="37"/>
      <c r="V448" s="35"/>
      <c r="W448" s="35"/>
      <c r="X448" s="37"/>
      <c r="Y448" s="35"/>
      <c r="Z448" s="35"/>
      <c r="AB448" s="98" t="str">
        <f t="shared" si="12"/>
        <v/>
      </c>
    </row>
    <row r="449" spans="1:28" s="40" customFormat="1" x14ac:dyDescent="0.15">
      <c r="A449" s="25">
        <f t="shared" si="13"/>
        <v>447</v>
      </c>
      <c r="B449" s="34"/>
      <c r="C449" s="44"/>
      <c r="D449" s="42"/>
      <c r="E449" s="44"/>
      <c r="F449" s="44"/>
      <c r="G449" s="36"/>
      <c r="H449" s="36"/>
      <c r="I449" s="37"/>
      <c r="J449" s="37"/>
      <c r="K449" s="35"/>
      <c r="L449" s="35" t="str">
        <f>IFERROR(VLOOKUP(K449,基本設定!$A$3:$B$7,2,FALSE),"")</f>
        <v/>
      </c>
      <c r="M449" s="37"/>
      <c r="N449" s="37"/>
      <c r="O449" s="35"/>
      <c r="P449" s="35"/>
      <c r="Q449" s="35"/>
      <c r="R449" s="37"/>
      <c r="S449" s="35"/>
      <c r="T449" s="35"/>
      <c r="U449" s="37"/>
      <c r="V449" s="35"/>
      <c r="W449" s="35"/>
      <c r="X449" s="37"/>
      <c r="Y449" s="35"/>
      <c r="Z449" s="35"/>
      <c r="AB449" s="98" t="str">
        <f t="shared" si="12"/>
        <v/>
      </c>
    </row>
    <row r="450" spans="1:28" s="40" customFormat="1" x14ac:dyDescent="0.15">
      <c r="A450" s="25">
        <f t="shared" si="13"/>
        <v>448</v>
      </c>
      <c r="B450" s="34"/>
      <c r="C450" s="44"/>
      <c r="D450" s="42"/>
      <c r="E450" s="44"/>
      <c r="F450" s="44"/>
      <c r="G450" s="36"/>
      <c r="H450" s="36"/>
      <c r="I450" s="37"/>
      <c r="J450" s="37"/>
      <c r="K450" s="35"/>
      <c r="L450" s="35" t="str">
        <f>IFERROR(VLOOKUP(K450,基本設定!$A$3:$B$7,2,FALSE),"")</f>
        <v/>
      </c>
      <c r="M450" s="37"/>
      <c r="N450" s="37"/>
      <c r="O450" s="35"/>
      <c r="P450" s="35"/>
      <c r="Q450" s="35"/>
      <c r="R450" s="37"/>
      <c r="S450" s="35"/>
      <c r="T450" s="35"/>
      <c r="U450" s="37"/>
      <c r="V450" s="35"/>
      <c r="W450" s="35"/>
      <c r="X450" s="37"/>
      <c r="Y450" s="35"/>
      <c r="Z450" s="35"/>
      <c r="AB450" s="98" t="str">
        <f t="shared" si="12"/>
        <v/>
      </c>
    </row>
    <row r="451" spans="1:28" s="40" customFormat="1" x14ac:dyDescent="0.15">
      <c r="A451" s="25">
        <f t="shared" si="13"/>
        <v>449</v>
      </c>
      <c r="B451" s="34"/>
      <c r="C451" s="44"/>
      <c r="D451" s="42"/>
      <c r="E451" s="44"/>
      <c r="F451" s="44"/>
      <c r="G451" s="36"/>
      <c r="H451" s="36"/>
      <c r="I451" s="37"/>
      <c r="J451" s="37"/>
      <c r="K451" s="35"/>
      <c r="L451" s="35" t="str">
        <f>IFERROR(VLOOKUP(K451,基本設定!$A$3:$B$7,2,FALSE),"")</f>
        <v/>
      </c>
      <c r="M451" s="37"/>
      <c r="N451" s="37"/>
      <c r="O451" s="35"/>
      <c r="P451" s="35"/>
      <c r="Q451" s="35"/>
      <c r="R451" s="37"/>
      <c r="S451" s="35"/>
      <c r="T451" s="35"/>
      <c r="U451" s="37"/>
      <c r="V451" s="35"/>
      <c r="W451" s="35"/>
      <c r="X451" s="37"/>
      <c r="Y451" s="35"/>
      <c r="Z451" s="35"/>
      <c r="AB451" s="98" t="str">
        <f t="shared" ref="AB451:AB502" si="14">IF(COUNTIF($B$3:$B$502,B451)&gt;1,"重複","")</f>
        <v/>
      </c>
    </row>
    <row r="452" spans="1:28" s="40" customFormat="1" x14ac:dyDescent="0.15">
      <c r="A452" s="25">
        <f t="shared" ref="A452:A502" si="15">HYPERLINK("#"&amp;TEXT(B452,"0000000000")&amp;"!N4",ROW(A452)-2)</f>
        <v>450</v>
      </c>
      <c r="B452" s="34"/>
      <c r="C452" s="44"/>
      <c r="D452" s="42"/>
      <c r="E452" s="44"/>
      <c r="F452" s="44"/>
      <c r="G452" s="36"/>
      <c r="H452" s="36"/>
      <c r="I452" s="37"/>
      <c r="J452" s="37"/>
      <c r="K452" s="35"/>
      <c r="L452" s="35" t="str">
        <f>IFERROR(VLOOKUP(K452,基本設定!$A$3:$B$7,2,FALSE),"")</f>
        <v/>
      </c>
      <c r="M452" s="37"/>
      <c r="N452" s="37"/>
      <c r="O452" s="35"/>
      <c r="P452" s="35"/>
      <c r="Q452" s="35"/>
      <c r="R452" s="37"/>
      <c r="S452" s="35"/>
      <c r="T452" s="35"/>
      <c r="U452" s="37"/>
      <c r="V452" s="35"/>
      <c r="W452" s="35"/>
      <c r="X452" s="37"/>
      <c r="Y452" s="35"/>
      <c r="Z452" s="35"/>
      <c r="AB452" s="98" t="str">
        <f t="shared" si="14"/>
        <v/>
      </c>
    </row>
    <row r="453" spans="1:28" s="40" customFormat="1" x14ac:dyDescent="0.15">
      <c r="A453" s="25">
        <f t="shared" si="15"/>
        <v>451</v>
      </c>
      <c r="B453" s="34"/>
      <c r="C453" s="44"/>
      <c r="D453" s="42"/>
      <c r="E453" s="44"/>
      <c r="F453" s="44"/>
      <c r="G453" s="36"/>
      <c r="H453" s="36"/>
      <c r="I453" s="37"/>
      <c r="J453" s="37"/>
      <c r="K453" s="35"/>
      <c r="L453" s="35" t="str">
        <f>IFERROR(VLOOKUP(K453,基本設定!$A$3:$B$7,2,FALSE),"")</f>
        <v/>
      </c>
      <c r="M453" s="37"/>
      <c r="N453" s="37"/>
      <c r="O453" s="35"/>
      <c r="P453" s="35"/>
      <c r="Q453" s="35"/>
      <c r="R453" s="37"/>
      <c r="S453" s="35"/>
      <c r="T453" s="35"/>
      <c r="U453" s="37"/>
      <c r="V453" s="35"/>
      <c r="W453" s="35"/>
      <c r="X453" s="37"/>
      <c r="Y453" s="35"/>
      <c r="Z453" s="35"/>
      <c r="AB453" s="98" t="str">
        <f t="shared" si="14"/>
        <v/>
      </c>
    </row>
    <row r="454" spans="1:28" s="40" customFormat="1" x14ac:dyDescent="0.15">
      <c r="A454" s="25">
        <f t="shared" si="15"/>
        <v>452</v>
      </c>
      <c r="B454" s="34"/>
      <c r="C454" s="44"/>
      <c r="D454" s="42"/>
      <c r="E454" s="44"/>
      <c r="F454" s="44"/>
      <c r="G454" s="36"/>
      <c r="H454" s="36"/>
      <c r="I454" s="37"/>
      <c r="J454" s="37"/>
      <c r="K454" s="35"/>
      <c r="L454" s="35" t="str">
        <f>IFERROR(VLOOKUP(K454,基本設定!$A$3:$B$7,2,FALSE),"")</f>
        <v/>
      </c>
      <c r="M454" s="37"/>
      <c r="N454" s="37"/>
      <c r="O454" s="35"/>
      <c r="P454" s="35"/>
      <c r="Q454" s="35"/>
      <c r="R454" s="37"/>
      <c r="S454" s="35"/>
      <c r="T454" s="35"/>
      <c r="U454" s="37"/>
      <c r="V454" s="35"/>
      <c r="W454" s="35"/>
      <c r="X454" s="37"/>
      <c r="Y454" s="35"/>
      <c r="Z454" s="35"/>
      <c r="AB454" s="98" t="str">
        <f t="shared" si="14"/>
        <v/>
      </c>
    </row>
    <row r="455" spans="1:28" s="40" customFormat="1" x14ac:dyDescent="0.15">
      <c r="A455" s="25">
        <f t="shared" si="15"/>
        <v>453</v>
      </c>
      <c r="B455" s="34"/>
      <c r="C455" s="44"/>
      <c r="D455" s="42"/>
      <c r="E455" s="44"/>
      <c r="F455" s="44"/>
      <c r="G455" s="36"/>
      <c r="H455" s="36"/>
      <c r="I455" s="37"/>
      <c r="J455" s="37"/>
      <c r="K455" s="35"/>
      <c r="L455" s="35" t="str">
        <f>IFERROR(VLOOKUP(K455,基本設定!$A$3:$B$7,2,FALSE),"")</f>
        <v/>
      </c>
      <c r="M455" s="37"/>
      <c r="N455" s="37"/>
      <c r="O455" s="35"/>
      <c r="P455" s="35"/>
      <c r="Q455" s="35"/>
      <c r="R455" s="37"/>
      <c r="S455" s="35"/>
      <c r="T455" s="35"/>
      <c r="U455" s="37"/>
      <c r="V455" s="35"/>
      <c r="W455" s="35"/>
      <c r="X455" s="37"/>
      <c r="Y455" s="35"/>
      <c r="Z455" s="35"/>
      <c r="AB455" s="98" t="str">
        <f t="shared" si="14"/>
        <v/>
      </c>
    </row>
    <row r="456" spans="1:28" s="40" customFormat="1" x14ac:dyDescent="0.15">
      <c r="A456" s="25">
        <f t="shared" si="15"/>
        <v>454</v>
      </c>
      <c r="B456" s="34"/>
      <c r="C456" s="44"/>
      <c r="D456" s="42"/>
      <c r="E456" s="44"/>
      <c r="F456" s="44"/>
      <c r="G456" s="36"/>
      <c r="H456" s="36"/>
      <c r="I456" s="37"/>
      <c r="J456" s="37"/>
      <c r="K456" s="35"/>
      <c r="L456" s="35" t="str">
        <f>IFERROR(VLOOKUP(K456,基本設定!$A$3:$B$7,2,FALSE),"")</f>
        <v/>
      </c>
      <c r="M456" s="37"/>
      <c r="N456" s="37"/>
      <c r="O456" s="35"/>
      <c r="P456" s="35"/>
      <c r="Q456" s="35"/>
      <c r="R456" s="37"/>
      <c r="S456" s="35"/>
      <c r="T456" s="35"/>
      <c r="U456" s="37"/>
      <c r="V456" s="35"/>
      <c r="W456" s="35"/>
      <c r="X456" s="37"/>
      <c r="Y456" s="35"/>
      <c r="Z456" s="35"/>
      <c r="AB456" s="98" t="str">
        <f t="shared" si="14"/>
        <v/>
      </c>
    </row>
    <row r="457" spans="1:28" s="40" customFormat="1" x14ac:dyDescent="0.15">
      <c r="A457" s="25">
        <f t="shared" si="15"/>
        <v>455</v>
      </c>
      <c r="B457" s="34"/>
      <c r="C457" s="44"/>
      <c r="D457" s="42"/>
      <c r="E457" s="44"/>
      <c r="F457" s="44"/>
      <c r="G457" s="36"/>
      <c r="H457" s="36"/>
      <c r="I457" s="37"/>
      <c r="J457" s="37"/>
      <c r="K457" s="35"/>
      <c r="L457" s="35" t="str">
        <f>IFERROR(VLOOKUP(K457,基本設定!$A$3:$B$7,2,FALSE),"")</f>
        <v/>
      </c>
      <c r="M457" s="37"/>
      <c r="N457" s="37"/>
      <c r="O457" s="35"/>
      <c r="P457" s="35"/>
      <c r="Q457" s="35"/>
      <c r="R457" s="37"/>
      <c r="S457" s="35"/>
      <c r="T457" s="35"/>
      <c r="U457" s="37"/>
      <c r="V457" s="35"/>
      <c r="W457" s="35"/>
      <c r="X457" s="37"/>
      <c r="Y457" s="35"/>
      <c r="Z457" s="35"/>
      <c r="AB457" s="98" t="str">
        <f t="shared" si="14"/>
        <v/>
      </c>
    </row>
    <row r="458" spans="1:28" s="40" customFormat="1" x14ac:dyDescent="0.15">
      <c r="A458" s="25">
        <f t="shared" si="15"/>
        <v>456</v>
      </c>
      <c r="B458" s="34"/>
      <c r="C458" s="44"/>
      <c r="D458" s="42"/>
      <c r="E458" s="44"/>
      <c r="F458" s="44"/>
      <c r="G458" s="36"/>
      <c r="H458" s="36"/>
      <c r="I458" s="37"/>
      <c r="J458" s="37"/>
      <c r="K458" s="35"/>
      <c r="L458" s="35" t="str">
        <f>IFERROR(VLOOKUP(K458,基本設定!$A$3:$B$7,2,FALSE),"")</f>
        <v/>
      </c>
      <c r="M458" s="37"/>
      <c r="N458" s="37"/>
      <c r="O458" s="35"/>
      <c r="P458" s="35"/>
      <c r="Q458" s="35"/>
      <c r="R458" s="37"/>
      <c r="S458" s="35"/>
      <c r="T458" s="35"/>
      <c r="U458" s="37"/>
      <c r="V458" s="35"/>
      <c r="W458" s="35"/>
      <c r="X458" s="37"/>
      <c r="Y458" s="35"/>
      <c r="Z458" s="35"/>
      <c r="AB458" s="98" t="str">
        <f t="shared" si="14"/>
        <v/>
      </c>
    </row>
    <row r="459" spans="1:28" s="40" customFormat="1" x14ac:dyDescent="0.15">
      <c r="A459" s="25">
        <f t="shared" si="15"/>
        <v>457</v>
      </c>
      <c r="B459" s="34"/>
      <c r="C459" s="44"/>
      <c r="D459" s="42"/>
      <c r="E459" s="44"/>
      <c r="F459" s="44"/>
      <c r="G459" s="36"/>
      <c r="H459" s="36"/>
      <c r="I459" s="37"/>
      <c r="J459" s="37"/>
      <c r="K459" s="35"/>
      <c r="L459" s="35" t="str">
        <f>IFERROR(VLOOKUP(K459,基本設定!$A$3:$B$7,2,FALSE),"")</f>
        <v/>
      </c>
      <c r="M459" s="37"/>
      <c r="N459" s="37"/>
      <c r="O459" s="35"/>
      <c r="P459" s="35"/>
      <c r="Q459" s="35"/>
      <c r="R459" s="37"/>
      <c r="S459" s="35"/>
      <c r="T459" s="35"/>
      <c r="U459" s="37"/>
      <c r="V459" s="35"/>
      <c r="W459" s="35"/>
      <c r="X459" s="37"/>
      <c r="Y459" s="35"/>
      <c r="Z459" s="35"/>
      <c r="AB459" s="98" t="str">
        <f t="shared" si="14"/>
        <v/>
      </c>
    </row>
    <row r="460" spans="1:28" s="40" customFormat="1" x14ac:dyDescent="0.15">
      <c r="A460" s="25">
        <f t="shared" si="15"/>
        <v>458</v>
      </c>
      <c r="B460" s="34"/>
      <c r="C460" s="44"/>
      <c r="D460" s="42"/>
      <c r="E460" s="44"/>
      <c r="F460" s="44"/>
      <c r="G460" s="36"/>
      <c r="H460" s="36"/>
      <c r="I460" s="37"/>
      <c r="J460" s="37"/>
      <c r="K460" s="35"/>
      <c r="L460" s="35" t="str">
        <f>IFERROR(VLOOKUP(K460,基本設定!$A$3:$B$7,2,FALSE),"")</f>
        <v/>
      </c>
      <c r="M460" s="37"/>
      <c r="N460" s="37"/>
      <c r="O460" s="35"/>
      <c r="P460" s="35"/>
      <c r="Q460" s="35"/>
      <c r="R460" s="37"/>
      <c r="S460" s="35"/>
      <c r="T460" s="35"/>
      <c r="U460" s="37"/>
      <c r="V460" s="35"/>
      <c r="W460" s="35"/>
      <c r="X460" s="37"/>
      <c r="Y460" s="35"/>
      <c r="Z460" s="35"/>
      <c r="AB460" s="98" t="str">
        <f t="shared" si="14"/>
        <v/>
      </c>
    </row>
    <row r="461" spans="1:28" s="40" customFormat="1" x14ac:dyDescent="0.15">
      <c r="A461" s="25">
        <f t="shared" si="15"/>
        <v>459</v>
      </c>
      <c r="B461" s="34"/>
      <c r="C461" s="44"/>
      <c r="D461" s="42"/>
      <c r="E461" s="44"/>
      <c r="F461" s="44"/>
      <c r="G461" s="36"/>
      <c r="H461" s="36"/>
      <c r="I461" s="37"/>
      <c r="J461" s="37"/>
      <c r="K461" s="35"/>
      <c r="L461" s="35" t="str">
        <f>IFERROR(VLOOKUP(K461,基本設定!$A$3:$B$7,2,FALSE),"")</f>
        <v/>
      </c>
      <c r="M461" s="37"/>
      <c r="N461" s="37"/>
      <c r="O461" s="35"/>
      <c r="P461" s="35"/>
      <c r="Q461" s="35"/>
      <c r="R461" s="37"/>
      <c r="S461" s="35"/>
      <c r="T461" s="35"/>
      <c r="U461" s="37"/>
      <c r="V461" s="35"/>
      <c r="W461" s="35"/>
      <c r="X461" s="37"/>
      <c r="Y461" s="35"/>
      <c r="Z461" s="35"/>
      <c r="AB461" s="98" t="str">
        <f t="shared" si="14"/>
        <v/>
      </c>
    </row>
    <row r="462" spans="1:28" s="40" customFormat="1" x14ac:dyDescent="0.15">
      <c r="A462" s="25">
        <f t="shared" si="15"/>
        <v>460</v>
      </c>
      <c r="B462" s="34"/>
      <c r="C462" s="44"/>
      <c r="D462" s="42"/>
      <c r="E462" s="44"/>
      <c r="F462" s="44"/>
      <c r="G462" s="36"/>
      <c r="H462" s="36"/>
      <c r="I462" s="37"/>
      <c r="J462" s="37"/>
      <c r="K462" s="35"/>
      <c r="L462" s="35" t="str">
        <f>IFERROR(VLOOKUP(K462,基本設定!$A$3:$B$7,2,FALSE),"")</f>
        <v/>
      </c>
      <c r="M462" s="37"/>
      <c r="N462" s="37"/>
      <c r="O462" s="35"/>
      <c r="P462" s="35"/>
      <c r="Q462" s="35"/>
      <c r="R462" s="37"/>
      <c r="S462" s="35"/>
      <c r="T462" s="35"/>
      <c r="U462" s="37"/>
      <c r="V462" s="35"/>
      <c r="W462" s="35"/>
      <c r="X462" s="37"/>
      <c r="Y462" s="35"/>
      <c r="Z462" s="35"/>
      <c r="AB462" s="98" t="str">
        <f t="shared" si="14"/>
        <v/>
      </c>
    </row>
    <row r="463" spans="1:28" s="40" customFormat="1" x14ac:dyDescent="0.15">
      <c r="A463" s="25">
        <f t="shared" si="15"/>
        <v>461</v>
      </c>
      <c r="B463" s="34"/>
      <c r="C463" s="44"/>
      <c r="D463" s="42"/>
      <c r="E463" s="44"/>
      <c r="F463" s="44"/>
      <c r="G463" s="36"/>
      <c r="H463" s="36"/>
      <c r="I463" s="37"/>
      <c r="J463" s="37"/>
      <c r="K463" s="35"/>
      <c r="L463" s="35" t="str">
        <f>IFERROR(VLOOKUP(K463,基本設定!$A$3:$B$7,2,FALSE),"")</f>
        <v/>
      </c>
      <c r="M463" s="37"/>
      <c r="N463" s="37"/>
      <c r="O463" s="35"/>
      <c r="P463" s="35"/>
      <c r="Q463" s="35"/>
      <c r="R463" s="37"/>
      <c r="S463" s="35"/>
      <c r="T463" s="35"/>
      <c r="U463" s="37"/>
      <c r="V463" s="35"/>
      <c r="W463" s="35"/>
      <c r="X463" s="37"/>
      <c r="Y463" s="35"/>
      <c r="Z463" s="35"/>
      <c r="AB463" s="98" t="str">
        <f t="shared" si="14"/>
        <v/>
      </c>
    </row>
    <row r="464" spans="1:28" s="40" customFormat="1" x14ac:dyDescent="0.15">
      <c r="A464" s="25">
        <f t="shared" si="15"/>
        <v>462</v>
      </c>
      <c r="B464" s="34"/>
      <c r="C464" s="44"/>
      <c r="D464" s="42"/>
      <c r="E464" s="44"/>
      <c r="F464" s="44"/>
      <c r="G464" s="36"/>
      <c r="H464" s="36"/>
      <c r="I464" s="37"/>
      <c r="J464" s="37"/>
      <c r="K464" s="35"/>
      <c r="L464" s="35" t="str">
        <f>IFERROR(VLOOKUP(K464,基本設定!$A$3:$B$7,2,FALSE),"")</f>
        <v/>
      </c>
      <c r="M464" s="37"/>
      <c r="N464" s="37"/>
      <c r="O464" s="35"/>
      <c r="P464" s="35"/>
      <c r="Q464" s="35"/>
      <c r="R464" s="37"/>
      <c r="S464" s="35"/>
      <c r="T464" s="35"/>
      <c r="U464" s="37"/>
      <c r="V464" s="35"/>
      <c r="W464" s="35"/>
      <c r="X464" s="37"/>
      <c r="Y464" s="35"/>
      <c r="Z464" s="35"/>
      <c r="AB464" s="98" t="str">
        <f t="shared" si="14"/>
        <v/>
      </c>
    </row>
    <row r="465" spans="1:28" s="40" customFormat="1" x14ac:dyDescent="0.15">
      <c r="A465" s="25">
        <f t="shared" si="15"/>
        <v>463</v>
      </c>
      <c r="B465" s="34"/>
      <c r="C465" s="44"/>
      <c r="D465" s="42"/>
      <c r="E465" s="44"/>
      <c r="F465" s="44"/>
      <c r="G465" s="36"/>
      <c r="H465" s="36"/>
      <c r="I465" s="37"/>
      <c r="J465" s="37"/>
      <c r="K465" s="35"/>
      <c r="L465" s="35" t="str">
        <f>IFERROR(VLOOKUP(K465,基本設定!$A$3:$B$7,2,FALSE),"")</f>
        <v/>
      </c>
      <c r="M465" s="37"/>
      <c r="N465" s="37"/>
      <c r="O465" s="35"/>
      <c r="P465" s="35"/>
      <c r="Q465" s="35"/>
      <c r="R465" s="37"/>
      <c r="S465" s="35"/>
      <c r="T465" s="35"/>
      <c r="U465" s="37"/>
      <c r="V465" s="35"/>
      <c r="W465" s="35"/>
      <c r="X465" s="37"/>
      <c r="Y465" s="35"/>
      <c r="Z465" s="35"/>
      <c r="AB465" s="98" t="str">
        <f t="shared" si="14"/>
        <v/>
      </c>
    </row>
    <row r="466" spans="1:28" s="40" customFormat="1" x14ac:dyDescent="0.15">
      <c r="A466" s="25">
        <f t="shared" si="15"/>
        <v>464</v>
      </c>
      <c r="B466" s="34"/>
      <c r="C466" s="44"/>
      <c r="D466" s="42"/>
      <c r="E466" s="44"/>
      <c r="F466" s="44"/>
      <c r="G466" s="36"/>
      <c r="H466" s="36"/>
      <c r="I466" s="37"/>
      <c r="J466" s="37"/>
      <c r="K466" s="35"/>
      <c r="L466" s="35" t="str">
        <f>IFERROR(VLOOKUP(K466,基本設定!$A$3:$B$7,2,FALSE),"")</f>
        <v/>
      </c>
      <c r="M466" s="37"/>
      <c r="N466" s="37"/>
      <c r="O466" s="35"/>
      <c r="P466" s="35"/>
      <c r="Q466" s="35"/>
      <c r="R466" s="37"/>
      <c r="S466" s="35"/>
      <c r="T466" s="35"/>
      <c r="U466" s="37"/>
      <c r="V466" s="35"/>
      <c r="W466" s="35"/>
      <c r="X466" s="37"/>
      <c r="Y466" s="35"/>
      <c r="Z466" s="35"/>
      <c r="AB466" s="98" t="str">
        <f t="shared" si="14"/>
        <v/>
      </c>
    </row>
    <row r="467" spans="1:28" s="40" customFormat="1" x14ac:dyDescent="0.15">
      <c r="A467" s="25">
        <f t="shared" si="15"/>
        <v>465</v>
      </c>
      <c r="B467" s="34"/>
      <c r="C467" s="44"/>
      <c r="D467" s="42"/>
      <c r="E467" s="44"/>
      <c r="F467" s="44"/>
      <c r="G467" s="36"/>
      <c r="H467" s="36"/>
      <c r="I467" s="37"/>
      <c r="J467" s="37"/>
      <c r="K467" s="35"/>
      <c r="L467" s="35" t="str">
        <f>IFERROR(VLOOKUP(K467,基本設定!$A$3:$B$7,2,FALSE),"")</f>
        <v/>
      </c>
      <c r="M467" s="37"/>
      <c r="N467" s="37"/>
      <c r="O467" s="35"/>
      <c r="P467" s="35"/>
      <c r="Q467" s="35"/>
      <c r="R467" s="37"/>
      <c r="S467" s="35"/>
      <c r="T467" s="35"/>
      <c r="U467" s="37"/>
      <c r="V467" s="35"/>
      <c r="W467" s="35"/>
      <c r="X467" s="37"/>
      <c r="Y467" s="35"/>
      <c r="Z467" s="35"/>
      <c r="AB467" s="98" t="str">
        <f t="shared" si="14"/>
        <v/>
      </c>
    </row>
    <row r="468" spans="1:28" s="40" customFormat="1" x14ac:dyDescent="0.15">
      <c r="A468" s="25">
        <f t="shared" si="15"/>
        <v>466</v>
      </c>
      <c r="B468" s="34"/>
      <c r="C468" s="44"/>
      <c r="D468" s="42"/>
      <c r="E468" s="44"/>
      <c r="F468" s="44"/>
      <c r="G468" s="36"/>
      <c r="H468" s="36"/>
      <c r="I468" s="37"/>
      <c r="J468" s="37"/>
      <c r="K468" s="35"/>
      <c r="L468" s="35" t="str">
        <f>IFERROR(VLOOKUP(K468,基本設定!$A$3:$B$7,2,FALSE),"")</f>
        <v/>
      </c>
      <c r="M468" s="37"/>
      <c r="N468" s="37"/>
      <c r="O468" s="35"/>
      <c r="P468" s="35"/>
      <c r="Q468" s="35"/>
      <c r="R468" s="37"/>
      <c r="S468" s="35"/>
      <c r="T468" s="35"/>
      <c r="U468" s="37"/>
      <c r="V468" s="35"/>
      <c r="W468" s="35"/>
      <c r="X468" s="37"/>
      <c r="Y468" s="35"/>
      <c r="Z468" s="35"/>
      <c r="AB468" s="98" t="str">
        <f t="shared" si="14"/>
        <v/>
      </c>
    </row>
    <row r="469" spans="1:28" s="40" customFormat="1" x14ac:dyDescent="0.15">
      <c r="A469" s="25">
        <f t="shared" si="15"/>
        <v>467</v>
      </c>
      <c r="B469" s="34"/>
      <c r="C469" s="44"/>
      <c r="D469" s="42"/>
      <c r="E469" s="44"/>
      <c r="F469" s="44"/>
      <c r="G469" s="36"/>
      <c r="H469" s="36"/>
      <c r="I469" s="37"/>
      <c r="J469" s="37"/>
      <c r="K469" s="35"/>
      <c r="L469" s="35" t="str">
        <f>IFERROR(VLOOKUP(K469,基本設定!$A$3:$B$7,2,FALSE),"")</f>
        <v/>
      </c>
      <c r="M469" s="37"/>
      <c r="N469" s="37"/>
      <c r="O469" s="35"/>
      <c r="P469" s="35"/>
      <c r="Q469" s="35"/>
      <c r="R469" s="37"/>
      <c r="S469" s="35"/>
      <c r="T469" s="35"/>
      <c r="U469" s="37"/>
      <c r="V469" s="35"/>
      <c r="W469" s="35"/>
      <c r="X469" s="37"/>
      <c r="Y469" s="35"/>
      <c r="Z469" s="35"/>
      <c r="AB469" s="98" t="str">
        <f t="shared" si="14"/>
        <v/>
      </c>
    </row>
    <row r="470" spans="1:28" s="40" customFormat="1" x14ac:dyDescent="0.15">
      <c r="A470" s="25">
        <f t="shared" si="15"/>
        <v>468</v>
      </c>
      <c r="B470" s="34"/>
      <c r="C470" s="44"/>
      <c r="D470" s="42"/>
      <c r="E470" s="44"/>
      <c r="F470" s="44"/>
      <c r="G470" s="36"/>
      <c r="H470" s="36"/>
      <c r="I470" s="37"/>
      <c r="J470" s="37"/>
      <c r="K470" s="35"/>
      <c r="L470" s="35" t="str">
        <f>IFERROR(VLOOKUP(K470,基本設定!$A$3:$B$7,2,FALSE),"")</f>
        <v/>
      </c>
      <c r="M470" s="37"/>
      <c r="N470" s="37"/>
      <c r="O470" s="35"/>
      <c r="P470" s="35"/>
      <c r="Q470" s="35"/>
      <c r="R470" s="37"/>
      <c r="S470" s="35"/>
      <c r="T470" s="35"/>
      <c r="U470" s="37"/>
      <c r="V470" s="35"/>
      <c r="W470" s="35"/>
      <c r="X470" s="37"/>
      <c r="Y470" s="35"/>
      <c r="Z470" s="35"/>
      <c r="AB470" s="98" t="str">
        <f t="shared" si="14"/>
        <v/>
      </c>
    </row>
    <row r="471" spans="1:28" s="40" customFormat="1" x14ac:dyDescent="0.15">
      <c r="A471" s="25">
        <f t="shared" si="15"/>
        <v>469</v>
      </c>
      <c r="B471" s="34"/>
      <c r="C471" s="44"/>
      <c r="D471" s="42"/>
      <c r="E471" s="44"/>
      <c r="F471" s="44"/>
      <c r="G471" s="36"/>
      <c r="H471" s="36"/>
      <c r="I471" s="37"/>
      <c r="J471" s="37"/>
      <c r="K471" s="35"/>
      <c r="L471" s="35" t="str">
        <f>IFERROR(VLOOKUP(K471,基本設定!$A$3:$B$7,2,FALSE),"")</f>
        <v/>
      </c>
      <c r="M471" s="37"/>
      <c r="N471" s="37"/>
      <c r="O471" s="35"/>
      <c r="P471" s="35"/>
      <c r="Q471" s="35"/>
      <c r="R471" s="37"/>
      <c r="S471" s="35"/>
      <c r="T471" s="35"/>
      <c r="U471" s="37"/>
      <c r="V471" s="35"/>
      <c r="W471" s="35"/>
      <c r="X471" s="37"/>
      <c r="Y471" s="35"/>
      <c r="Z471" s="35"/>
      <c r="AB471" s="98" t="str">
        <f t="shared" si="14"/>
        <v/>
      </c>
    </row>
    <row r="472" spans="1:28" s="40" customFormat="1" x14ac:dyDescent="0.15">
      <c r="A472" s="25">
        <f t="shared" si="15"/>
        <v>470</v>
      </c>
      <c r="B472" s="34"/>
      <c r="C472" s="44"/>
      <c r="D472" s="42"/>
      <c r="E472" s="44"/>
      <c r="F472" s="44"/>
      <c r="G472" s="36"/>
      <c r="H472" s="36"/>
      <c r="I472" s="37"/>
      <c r="J472" s="37"/>
      <c r="K472" s="35"/>
      <c r="L472" s="35" t="str">
        <f>IFERROR(VLOOKUP(K472,基本設定!$A$3:$B$7,2,FALSE),"")</f>
        <v/>
      </c>
      <c r="M472" s="37"/>
      <c r="N472" s="37"/>
      <c r="O472" s="35"/>
      <c r="P472" s="35"/>
      <c r="Q472" s="35"/>
      <c r="R472" s="37"/>
      <c r="S472" s="35"/>
      <c r="T472" s="35"/>
      <c r="U472" s="37"/>
      <c r="V472" s="35"/>
      <c r="W472" s="35"/>
      <c r="X472" s="37"/>
      <c r="Y472" s="35"/>
      <c r="Z472" s="35"/>
      <c r="AB472" s="98" t="str">
        <f t="shared" si="14"/>
        <v/>
      </c>
    </row>
    <row r="473" spans="1:28" s="40" customFormat="1" x14ac:dyDescent="0.15">
      <c r="A473" s="25">
        <f t="shared" si="15"/>
        <v>471</v>
      </c>
      <c r="B473" s="34"/>
      <c r="C473" s="44"/>
      <c r="D473" s="42"/>
      <c r="E473" s="44"/>
      <c r="F473" s="44"/>
      <c r="G473" s="36"/>
      <c r="H473" s="36"/>
      <c r="I473" s="37"/>
      <c r="J473" s="37"/>
      <c r="K473" s="35"/>
      <c r="L473" s="35" t="str">
        <f>IFERROR(VLOOKUP(K473,基本設定!$A$3:$B$7,2,FALSE),"")</f>
        <v/>
      </c>
      <c r="M473" s="37"/>
      <c r="N473" s="37"/>
      <c r="O473" s="35"/>
      <c r="P473" s="35"/>
      <c r="Q473" s="35"/>
      <c r="R473" s="37"/>
      <c r="S473" s="35"/>
      <c r="T473" s="35"/>
      <c r="U473" s="37"/>
      <c r="V473" s="35"/>
      <c r="W473" s="35"/>
      <c r="X473" s="37"/>
      <c r="Y473" s="35"/>
      <c r="Z473" s="35"/>
      <c r="AB473" s="98" t="str">
        <f t="shared" si="14"/>
        <v/>
      </c>
    </row>
    <row r="474" spans="1:28" s="40" customFormat="1" x14ac:dyDescent="0.15">
      <c r="A474" s="25">
        <f t="shared" si="15"/>
        <v>472</v>
      </c>
      <c r="B474" s="34"/>
      <c r="C474" s="44"/>
      <c r="D474" s="42"/>
      <c r="E474" s="44"/>
      <c r="F474" s="44"/>
      <c r="G474" s="36"/>
      <c r="H474" s="36"/>
      <c r="I474" s="37"/>
      <c r="J474" s="37"/>
      <c r="K474" s="35"/>
      <c r="L474" s="35" t="str">
        <f>IFERROR(VLOOKUP(K474,基本設定!$A$3:$B$7,2,FALSE),"")</f>
        <v/>
      </c>
      <c r="M474" s="37"/>
      <c r="N474" s="37"/>
      <c r="O474" s="35"/>
      <c r="P474" s="35"/>
      <c r="Q474" s="35"/>
      <c r="R474" s="37"/>
      <c r="S474" s="35"/>
      <c r="T474" s="35"/>
      <c r="U474" s="37"/>
      <c r="V474" s="35"/>
      <c r="W474" s="35"/>
      <c r="X474" s="37"/>
      <c r="Y474" s="35"/>
      <c r="Z474" s="35"/>
      <c r="AB474" s="98" t="str">
        <f t="shared" si="14"/>
        <v/>
      </c>
    </row>
    <row r="475" spans="1:28" s="40" customFormat="1" x14ac:dyDescent="0.15">
      <c r="A475" s="25">
        <f t="shared" si="15"/>
        <v>473</v>
      </c>
      <c r="B475" s="34"/>
      <c r="C475" s="44"/>
      <c r="D475" s="42"/>
      <c r="E475" s="44"/>
      <c r="F475" s="44"/>
      <c r="G475" s="36"/>
      <c r="H475" s="36"/>
      <c r="I475" s="37"/>
      <c r="J475" s="37"/>
      <c r="K475" s="35"/>
      <c r="L475" s="35" t="str">
        <f>IFERROR(VLOOKUP(K475,基本設定!$A$3:$B$7,2,FALSE),"")</f>
        <v/>
      </c>
      <c r="M475" s="37"/>
      <c r="N475" s="37"/>
      <c r="O475" s="35"/>
      <c r="P475" s="35"/>
      <c r="Q475" s="35"/>
      <c r="R475" s="37"/>
      <c r="S475" s="35"/>
      <c r="T475" s="35"/>
      <c r="U475" s="37"/>
      <c r="V475" s="35"/>
      <c r="W475" s="35"/>
      <c r="X475" s="37"/>
      <c r="Y475" s="35"/>
      <c r="Z475" s="35"/>
      <c r="AB475" s="98" t="str">
        <f t="shared" si="14"/>
        <v/>
      </c>
    </row>
    <row r="476" spans="1:28" s="40" customFormat="1" x14ac:dyDescent="0.15">
      <c r="A476" s="25">
        <f t="shared" si="15"/>
        <v>474</v>
      </c>
      <c r="B476" s="34"/>
      <c r="C476" s="44"/>
      <c r="D476" s="42"/>
      <c r="E476" s="44"/>
      <c r="F476" s="44"/>
      <c r="G476" s="36"/>
      <c r="H476" s="36"/>
      <c r="I476" s="37"/>
      <c r="J476" s="37"/>
      <c r="K476" s="35"/>
      <c r="L476" s="35" t="str">
        <f>IFERROR(VLOOKUP(K476,基本設定!$A$3:$B$7,2,FALSE),"")</f>
        <v/>
      </c>
      <c r="M476" s="37"/>
      <c r="N476" s="37"/>
      <c r="O476" s="35"/>
      <c r="P476" s="35"/>
      <c r="Q476" s="35"/>
      <c r="R476" s="37"/>
      <c r="S476" s="35"/>
      <c r="T476" s="35"/>
      <c r="U476" s="37"/>
      <c r="V476" s="35"/>
      <c r="W476" s="35"/>
      <c r="X476" s="37"/>
      <c r="Y476" s="35"/>
      <c r="Z476" s="35"/>
      <c r="AB476" s="98" t="str">
        <f t="shared" si="14"/>
        <v/>
      </c>
    </row>
    <row r="477" spans="1:28" s="40" customFormat="1" x14ac:dyDescent="0.15">
      <c r="A477" s="25">
        <f t="shared" si="15"/>
        <v>475</v>
      </c>
      <c r="B477" s="34"/>
      <c r="C477" s="44"/>
      <c r="D477" s="42"/>
      <c r="E477" s="44"/>
      <c r="F477" s="44"/>
      <c r="G477" s="36"/>
      <c r="H477" s="36"/>
      <c r="I477" s="37"/>
      <c r="J477" s="37"/>
      <c r="K477" s="35"/>
      <c r="L477" s="35" t="str">
        <f>IFERROR(VLOOKUP(K477,基本設定!$A$3:$B$7,2,FALSE),"")</f>
        <v/>
      </c>
      <c r="M477" s="37"/>
      <c r="N477" s="37"/>
      <c r="O477" s="35"/>
      <c r="P477" s="35"/>
      <c r="Q477" s="35"/>
      <c r="R477" s="37"/>
      <c r="S477" s="35"/>
      <c r="T477" s="35"/>
      <c r="U477" s="37"/>
      <c r="V477" s="35"/>
      <c r="W477" s="35"/>
      <c r="X477" s="37"/>
      <c r="Y477" s="35"/>
      <c r="Z477" s="35"/>
      <c r="AB477" s="98" t="str">
        <f t="shared" si="14"/>
        <v/>
      </c>
    </row>
    <row r="478" spans="1:28" s="40" customFormat="1" x14ac:dyDescent="0.15">
      <c r="A478" s="25">
        <f t="shared" si="15"/>
        <v>476</v>
      </c>
      <c r="B478" s="34"/>
      <c r="C478" s="44"/>
      <c r="D478" s="42"/>
      <c r="E478" s="44"/>
      <c r="F478" s="44"/>
      <c r="G478" s="36"/>
      <c r="H478" s="36"/>
      <c r="I478" s="37"/>
      <c r="J478" s="37"/>
      <c r="K478" s="35"/>
      <c r="L478" s="35" t="str">
        <f>IFERROR(VLOOKUP(K478,基本設定!$A$3:$B$7,2,FALSE),"")</f>
        <v/>
      </c>
      <c r="M478" s="37"/>
      <c r="N478" s="37"/>
      <c r="O478" s="35"/>
      <c r="P478" s="35"/>
      <c r="Q478" s="35"/>
      <c r="R478" s="37"/>
      <c r="S478" s="35"/>
      <c r="T478" s="35"/>
      <c r="U478" s="37"/>
      <c r="V478" s="35"/>
      <c r="W478" s="35"/>
      <c r="X478" s="37"/>
      <c r="Y478" s="35"/>
      <c r="Z478" s="35"/>
      <c r="AB478" s="98" t="str">
        <f t="shared" si="14"/>
        <v/>
      </c>
    </row>
    <row r="479" spans="1:28" s="40" customFormat="1" x14ac:dyDescent="0.15">
      <c r="A479" s="25">
        <f t="shared" si="15"/>
        <v>477</v>
      </c>
      <c r="B479" s="34"/>
      <c r="C479" s="44"/>
      <c r="D479" s="42"/>
      <c r="E479" s="44"/>
      <c r="F479" s="44"/>
      <c r="G479" s="36"/>
      <c r="H479" s="36"/>
      <c r="I479" s="37"/>
      <c r="J479" s="37"/>
      <c r="K479" s="35"/>
      <c r="L479" s="35" t="str">
        <f>IFERROR(VLOOKUP(K479,基本設定!$A$3:$B$7,2,FALSE),"")</f>
        <v/>
      </c>
      <c r="M479" s="37"/>
      <c r="N479" s="37"/>
      <c r="O479" s="35"/>
      <c r="P479" s="35"/>
      <c r="Q479" s="35"/>
      <c r="R479" s="37"/>
      <c r="S479" s="35"/>
      <c r="T479" s="35"/>
      <c r="U479" s="37"/>
      <c r="V479" s="35"/>
      <c r="W479" s="35"/>
      <c r="X479" s="37"/>
      <c r="Y479" s="35"/>
      <c r="Z479" s="35"/>
      <c r="AB479" s="98" t="str">
        <f t="shared" si="14"/>
        <v/>
      </c>
    </row>
    <row r="480" spans="1:28" s="40" customFormat="1" x14ac:dyDescent="0.15">
      <c r="A480" s="25">
        <f t="shared" si="15"/>
        <v>478</v>
      </c>
      <c r="B480" s="34"/>
      <c r="C480" s="44"/>
      <c r="D480" s="42"/>
      <c r="E480" s="44"/>
      <c r="F480" s="44"/>
      <c r="G480" s="36"/>
      <c r="H480" s="36"/>
      <c r="I480" s="37"/>
      <c r="J480" s="37"/>
      <c r="K480" s="35"/>
      <c r="L480" s="35" t="str">
        <f>IFERROR(VLOOKUP(K480,基本設定!$A$3:$B$7,2,FALSE),"")</f>
        <v/>
      </c>
      <c r="M480" s="37"/>
      <c r="N480" s="37"/>
      <c r="O480" s="35"/>
      <c r="P480" s="35"/>
      <c r="Q480" s="35"/>
      <c r="R480" s="37"/>
      <c r="S480" s="35"/>
      <c r="T480" s="35"/>
      <c r="U480" s="37"/>
      <c r="V480" s="35"/>
      <c r="W480" s="35"/>
      <c r="X480" s="37"/>
      <c r="Y480" s="35"/>
      <c r="Z480" s="35"/>
      <c r="AB480" s="98" t="str">
        <f t="shared" si="14"/>
        <v/>
      </c>
    </row>
    <row r="481" spans="1:28" s="40" customFormat="1" x14ac:dyDescent="0.15">
      <c r="A481" s="25">
        <f t="shared" si="15"/>
        <v>479</v>
      </c>
      <c r="B481" s="34"/>
      <c r="C481" s="44"/>
      <c r="D481" s="42"/>
      <c r="E481" s="44"/>
      <c r="F481" s="44"/>
      <c r="G481" s="36"/>
      <c r="H481" s="36"/>
      <c r="I481" s="37"/>
      <c r="J481" s="37"/>
      <c r="K481" s="35"/>
      <c r="L481" s="35" t="str">
        <f>IFERROR(VLOOKUP(K481,基本設定!$A$3:$B$7,2,FALSE),"")</f>
        <v/>
      </c>
      <c r="M481" s="37"/>
      <c r="N481" s="37"/>
      <c r="O481" s="35"/>
      <c r="P481" s="35"/>
      <c r="Q481" s="35"/>
      <c r="R481" s="37"/>
      <c r="S481" s="35"/>
      <c r="T481" s="35"/>
      <c r="U481" s="37"/>
      <c r="V481" s="35"/>
      <c r="W481" s="35"/>
      <c r="X481" s="37"/>
      <c r="Y481" s="35"/>
      <c r="Z481" s="35"/>
      <c r="AB481" s="98" t="str">
        <f t="shared" si="14"/>
        <v/>
      </c>
    </row>
    <row r="482" spans="1:28" s="40" customFormat="1" x14ac:dyDescent="0.15">
      <c r="A482" s="25">
        <f t="shared" si="15"/>
        <v>480</v>
      </c>
      <c r="B482" s="34"/>
      <c r="C482" s="44"/>
      <c r="D482" s="42"/>
      <c r="E482" s="44"/>
      <c r="F482" s="44"/>
      <c r="G482" s="36"/>
      <c r="H482" s="36"/>
      <c r="I482" s="37"/>
      <c r="J482" s="37"/>
      <c r="K482" s="35"/>
      <c r="L482" s="35" t="str">
        <f>IFERROR(VLOOKUP(K482,基本設定!$A$3:$B$7,2,FALSE),"")</f>
        <v/>
      </c>
      <c r="M482" s="37"/>
      <c r="N482" s="37"/>
      <c r="O482" s="35"/>
      <c r="P482" s="35"/>
      <c r="Q482" s="35"/>
      <c r="R482" s="37"/>
      <c r="S482" s="35"/>
      <c r="T482" s="35"/>
      <c r="U482" s="37"/>
      <c r="V482" s="35"/>
      <c r="W482" s="35"/>
      <c r="X482" s="37"/>
      <c r="Y482" s="35"/>
      <c r="Z482" s="35"/>
      <c r="AB482" s="98" t="str">
        <f t="shared" si="14"/>
        <v/>
      </c>
    </row>
    <row r="483" spans="1:28" s="40" customFormat="1" x14ac:dyDescent="0.15">
      <c r="A483" s="25">
        <f t="shared" si="15"/>
        <v>481</v>
      </c>
      <c r="B483" s="34"/>
      <c r="C483" s="44"/>
      <c r="D483" s="42"/>
      <c r="E483" s="44"/>
      <c r="F483" s="44"/>
      <c r="G483" s="36"/>
      <c r="H483" s="36"/>
      <c r="I483" s="37"/>
      <c r="J483" s="37"/>
      <c r="K483" s="35"/>
      <c r="L483" s="35" t="str">
        <f>IFERROR(VLOOKUP(K483,基本設定!$A$3:$B$7,2,FALSE),"")</f>
        <v/>
      </c>
      <c r="M483" s="37"/>
      <c r="N483" s="37"/>
      <c r="O483" s="35"/>
      <c r="P483" s="35"/>
      <c r="Q483" s="35"/>
      <c r="R483" s="37"/>
      <c r="S483" s="35"/>
      <c r="T483" s="35"/>
      <c r="U483" s="37"/>
      <c r="V483" s="35"/>
      <c r="W483" s="35"/>
      <c r="X483" s="37"/>
      <c r="Y483" s="35"/>
      <c r="Z483" s="35"/>
      <c r="AB483" s="98" t="str">
        <f t="shared" si="14"/>
        <v/>
      </c>
    </row>
    <row r="484" spans="1:28" s="40" customFormat="1" x14ac:dyDescent="0.15">
      <c r="A484" s="25">
        <f t="shared" si="15"/>
        <v>482</v>
      </c>
      <c r="B484" s="34"/>
      <c r="C484" s="44"/>
      <c r="D484" s="42"/>
      <c r="E484" s="44"/>
      <c r="F484" s="44"/>
      <c r="G484" s="36"/>
      <c r="H484" s="36"/>
      <c r="I484" s="37"/>
      <c r="J484" s="37"/>
      <c r="K484" s="35"/>
      <c r="L484" s="35" t="str">
        <f>IFERROR(VLOOKUP(K484,基本設定!$A$3:$B$7,2,FALSE),"")</f>
        <v/>
      </c>
      <c r="M484" s="37"/>
      <c r="N484" s="37"/>
      <c r="O484" s="35"/>
      <c r="P484" s="35"/>
      <c r="Q484" s="35"/>
      <c r="R484" s="37"/>
      <c r="S484" s="35"/>
      <c r="T484" s="35"/>
      <c r="U484" s="37"/>
      <c r="V484" s="35"/>
      <c r="W484" s="35"/>
      <c r="X484" s="37"/>
      <c r="Y484" s="35"/>
      <c r="Z484" s="35"/>
      <c r="AB484" s="98" t="str">
        <f t="shared" si="14"/>
        <v/>
      </c>
    </row>
    <row r="485" spans="1:28" s="40" customFormat="1" x14ac:dyDescent="0.15">
      <c r="A485" s="25">
        <f t="shared" si="15"/>
        <v>483</v>
      </c>
      <c r="B485" s="34"/>
      <c r="C485" s="44"/>
      <c r="D485" s="42"/>
      <c r="E485" s="44"/>
      <c r="F485" s="44"/>
      <c r="G485" s="36"/>
      <c r="H485" s="36"/>
      <c r="I485" s="37"/>
      <c r="J485" s="37"/>
      <c r="K485" s="35"/>
      <c r="L485" s="35" t="str">
        <f>IFERROR(VLOOKUP(K485,基本設定!$A$3:$B$7,2,FALSE),"")</f>
        <v/>
      </c>
      <c r="M485" s="37"/>
      <c r="N485" s="37"/>
      <c r="O485" s="35"/>
      <c r="P485" s="35"/>
      <c r="Q485" s="35"/>
      <c r="R485" s="37"/>
      <c r="S485" s="35"/>
      <c r="T485" s="35"/>
      <c r="U485" s="37"/>
      <c r="V485" s="35"/>
      <c r="W485" s="35"/>
      <c r="X485" s="37"/>
      <c r="Y485" s="35"/>
      <c r="Z485" s="35"/>
      <c r="AB485" s="98" t="str">
        <f t="shared" si="14"/>
        <v/>
      </c>
    </row>
    <row r="486" spans="1:28" s="40" customFormat="1" x14ac:dyDescent="0.15">
      <c r="A486" s="25">
        <f t="shared" si="15"/>
        <v>484</v>
      </c>
      <c r="B486" s="34"/>
      <c r="C486" s="44"/>
      <c r="D486" s="42"/>
      <c r="E486" s="44"/>
      <c r="F486" s="44"/>
      <c r="G486" s="36"/>
      <c r="H486" s="36"/>
      <c r="I486" s="37"/>
      <c r="J486" s="37"/>
      <c r="K486" s="35"/>
      <c r="L486" s="35" t="str">
        <f>IFERROR(VLOOKUP(K486,基本設定!$A$3:$B$7,2,FALSE),"")</f>
        <v/>
      </c>
      <c r="M486" s="37"/>
      <c r="N486" s="37"/>
      <c r="O486" s="35"/>
      <c r="P486" s="35"/>
      <c r="Q486" s="35"/>
      <c r="R486" s="37"/>
      <c r="S486" s="35"/>
      <c r="T486" s="35"/>
      <c r="U486" s="37"/>
      <c r="V486" s="35"/>
      <c r="W486" s="35"/>
      <c r="X486" s="37"/>
      <c r="Y486" s="35"/>
      <c r="Z486" s="35"/>
      <c r="AB486" s="98" t="str">
        <f t="shared" si="14"/>
        <v/>
      </c>
    </row>
    <row r="487" spans="1:28" s="40" customFormat="1" x14ac:dyDescent="0.15">
      <c r="A487" s="25">
        <f t="shared" si="15"/>
        <v>485</v>
      </c>
      <c r="B487" s="34"/>
      <c r="C487" s="44"/>
      <c r="D487" s="42"/>
      <c r="E487" s="44"/>
      <c r="F487" s="44"/>
      <c r="G487" s="36"/>
      <c r="H487" s="36"/>
      <c r="I487" s="37"/>
      <c r="J487" s="37"/>
      <c r="K487" s="35"/>
      <c r="L487" s="35" t="str">
        <f>IFERROR(VLOOKUP(K487,基本設定!$A$3:$B$7,2,FALSE),"")</f>
        <v/>
      </c>
      <c r="M487" s="37"/>
      <c r="N487" s="37"/>
      <c r="O487" s="35"/>
      <c r="P487" s="35"/>
      <c r="Q487" s="35"/>
      <c r="R487" s="37"/>
      <c r="S487" s="35"/>
      <c r="T487" s="35"/>
      <c r="U487" s="37"/>
      <c r="V487" s="35"/>
      <c r="W487" s="35"/>
      <c r="X487" s="37"/>
      <c r="Y487" s="35"/>
      <c r="Z487" s="35"/>
      <c r="AB487" s="98" t="str">
        <f t="shared" si="14"/>
        <v/>
      </c>
    </row>
    <row r="488" spans="1:28" s="40" customFormat="1" x14ac:dyDescent="0.15">
      <c r="A488" s="25">
        <f t="shared" si="15"/>
        <v>486</v>
      </c>
      <c r="B488" s="34"/>
      <c r="C488" s="44"/>
      <c r="D488" s="42"/>
      <c r="E488" s="44"/>
      <c r="F488" s="44"/>
      <c r="G488" s="36"/>
      <c r="H488" s="36"/>
      <c r="I488" s="37"/>
      <c r="J488" s="37"/>
      <c r="K488" s="35"/>
      <c r="L488" s="35" t="str">
        <f>IFERROR(VLOOKUP(K488,基本設定!$A$3:$B$7,2,FALSE),"")</f>
        <v/>
      </c>
      <c r="M488" s="37"/>
      <c r="N488" s="37"/>
      <c r="O488" s="35"/>
      <c r="P488" s="35"/>
      <c r="Q488" s="35"/>
      <c r="R488" s="37"/>
      <c r="S488" s="35"/>
      <c r="T488" s="35"/>
      <c r="U488" s="37"/>
      <c r="V488" s="35"/>
      <c r="W488" s="35"/>
      <c r="X488" s="37"/>
      <c r="Y488" s="35"/>
      <c r="Z488" s="35"/>
      <c r="AB488" s="98" t="str">
        <f t="shared" si="14"/>
        <v/>
      </c>
    </row>
    <row r="489" spans="1:28" s="40" customFormat="1" x14ac:dyDescent="0.15">
      <c r="A489" s="25">
        <f t="shared" si="15"/>
        <v>487</v>
      </c>
      <c r="B489" s="34"/>
      <c r="C489" s="44"/>
      <c r="D489" s="42"/>
      <c r="E489" s="44"/>
      <c r="F489" s="44"/>
      <c r="G489" s="36"/>
      <c r="H489" s="36"/>
      <c r="I489" s="37"/>
      <c r="J489" s="37"/>
      <c r="K489" s="35"/>
      <c r="L489" s="35" t="str">
        <f>IFERROR(VLOOKUP(K489,基本設定!$A$3:$B$7,2,FALSE),"")</f>
        <v/>
      </c>
      <c r="M489" s="37"/>
      <c r="N489" s="37"/>
      <c r="O489" s="35"/>
      <c r="P489" s="35"/>
      <c r="Q489" s="35"/>
      <c r="R489" s="37"/>
      <c r="S489" s="35"/>
      <c r="T489" s="35"/>
      <c r="U489" s="37"/>
      <c r="V489" s="35"/>
      <c r="W489" s="35"/>
      <c r="X489" s="37"/>
      <c r="Y489" s="35"/>
      <c r="Z489" s="35"/>
      <c r="AB489" s="98" t="str">
        <f t="shared" si="14"/>
        <v/>
      </c>
    </row>
    <row r="490" spans="1:28" s="40" customFormat="1" x14ac:dyDescent="0.15">
      <c r="A490" s="25">
        <f t="shared" si="15"/>
        <v>488</v>
      </c>
      <c r="B490" s="34"/>
      <c r="C490" s="44"/>
      <c r="D490" s="42"/>
      <c r="E490" s="44"/>
      <c r="F490" s="44"/>
      <c r="G490" s="36"/>
      <c r="H490" s="36"/>
      <c r="I490" s="37"/>
      <c r="J490" s="37"/>
      <c r="K490" s="35"/>
      <c r="L490" s="35" t="str">
        <f>IFERROR(VLOOKUP(K490,基本設定!$A$3:$B$7,2,FALSE),"")</f>
        <v/>
      </c>
      <c r="M490" s="37"/>
      <c r="N490" s="37"/>
      <c r="O490" s="35"/>
      <c r="P490" s="35"/>
      <c r="Q490" s="35"/>
      <c r="R490" s="37"/>
      <c r="S490" s="35"/>
      <c r="T490" s="35"/>
      <c r="U490" s="37"/>
      <c r="V490" s="35"/>
      <c r="W490" s="35"/>
      <c r="X490" s="37"/>
      <c r="Y490" s="35"/>
      <c r="Z490" s="35"/>
      <c r="AB490" s="98" t="str">
        <f t="shared" si="14"/>
        <v/>
      </c>
    </row>
    <row r="491" spans="1:28" s="40" customFormat="1" x14ac:dyDescent="0.15">
      <c r="A491" s="25">
        <f t="shared" si="15"/>
        <v>489</v>
      </c>
      <c r="B491" s="34"/>
      <c r="C491" s="44"/>
      <c r="D491" s="42"/>
      <c r="E491" s="44"/>
      <c r="F491" s="44"/>
      <c r="G491" s="36"/>
      <c r="H491" s="36"/>
      <c r="I491" s="37"/>
      <c r="J491" s="37"/>
      <c r="K491" s="35"/>
      <c r="L491" s="35" t="str">
        <f>IFERROR(VLOOKUP(K491,基本設定!$A$3:$B$7,2,FALSE),"")</f>
        <v/>
      </c>
      <c r="M491" s="37"/>
      <c r="N491" s="37"/>
      <c r="O491" s="35"/>
      <c r="P491" s="35"/>
      <c r="Q491" s="35"/>
      <c r="R491" s="37"/>
      <c r="S491" s="35"/>
      <c r="T491" s="35"/>
      <c r="U491" s="37"/>
      <c r="V491" s="35"/>
      <c r="W491" s="35"/>
      <c r="X491" s="37"/>
      <c r="Y491" s="35"/>
      <c r="Z491" s="35"/>
      <c r="AB491" s="98" t="str">
        <f t="shared" si="14"/>
        <v/>
      </c>
    </row>
    <row r="492" spans="1:28" s="40" customFormat="1" x14ac:dyDescent="0.15">
      <c r="A492" s="25">
        <f t="shared" si="15"/>
        <v>490</v>
      </c>
      <c r="B492" s="34"/>
      <c r="C492" s="44"/>
      <c r="D492" s="42"/>
      <c r="E492" s="44"/>
      <c r="F492" s="44"/>
      <c r="G492" s="36"/>
      <c r="H492" s="36"/>
      <c r="I492" s="37"/>
      <c r="J492" s="37"/>
      <c r="K492" s="35"/>
      <c r="L492" s="35" t="str">
        <f>IFERROR(VLOOKUP(K492,基本設定!$A$3:$B$7,2,FALSE),"")</f>
        <v/>
      </c>
      <c r="M492" s="37"/>
      <c r="N492" s="37"/>
      <c r="O492" s="35"/>
      <c r="P492" s="35"/>
      <c r="Q492" s="35"/>
      <c r="R492" s="37"/>
      <c r="S492" s="35"/>
      <c r="T492" s="35"/>
      <c r="U492" s="37"/>
      <c r="V492" s="35"/>
      <c r="W492" s="35"/>
      <c r="X492" s="37"/>
      <c r="Y492" s="35"/>
      <c r="Z492" s="35"/>
      <c r="AB492" s="98" t="str">
        <f t="shared" si="14"/>
        <v/>
      </c>
    </row>
    <row r="493" spans="1:28" s="40" customFormat="1" x14ac:dyDescent="0.15">
      <c r="A493" s="25">
        <f t="shared" si="15"/>
        <v>491</v>
      </c>
      <c r="B493" s="34"/>
      <c r="C493" s="44"/>
      <c r="D493" s="42"/>
      <c r="E493" s="44"/>
      <c r="F493" s="44"/>
      <c r="G493" s="36"/>
      <c r="H493" s="36"/>
      <c r="I493" s="37"/>
      <c r="J493" s="37"/>
      <c r="K493" s="35"/>
      <c r="L493" s="35" t="str">
        <f>IFERROR(VLOOKUP(K493,基本設定!$A$3:$B$7,2,FALSE),"")</f>
        <v/>
      </c>
      <c r="M493" s="37"/>
      <c r="N493" s="37"/>
      <c r="O493" s="35"/>
      <c r="P493" s="35"/>
      <c r="Q493" s="35"/>
      <c r="R493" s="37"/>
      <c r="S493" s="35"/>
      <c r="T493" s="35"/>
      <c r="U493" s="37"/>
      <c r="V493" s="35"/>
      <c r="W493" s="35"/>
      <c r="X493" s="37"/>
      <c r="Y493" s="35"/>
      <c r="Z493" s="35"/>
      <c r="AB493" s="98" t="str">
        <f t="shared" si="14"/>
        <v/>
      </c>
    </row>
    <row r="494" spans="1:28" s="40" customFormat="1" x14ac:dyDescent="0.15">
      <c r="A494" s="25">
        <f t="shared" si="15"/>
        <v>492</v>
      </c>
      <c r="B494" s="34"/>
      <c r="C494" s="44"/>
      <c r="D494" s="42"/>
      <c r="E494" s="44"/>
      <c r="F494" s="44"/>
      <c r="G494" s="36"/>
      <c r="H494" s="36"/>
      <c r="I494" s="37"/>
      <c r="J494" s="37"/>
      <c r="K494" s="35"/>
      <c r="L494" s="35" t="str">
        <f>IFERROR(VLOOKUP(K494,基本設定!$A$3:$B$7,2,FALSE),"")</f>
        <v/>
      </c>
      <c r="M494" s="37"/>
      <c r="N494" s="37"/>
      <c r="O494" s="35"/>
      <c r="P494" s="35"/>
      <c r="Q494" s="35"/>
      <c r="R494" s="37"/>
      <c r="S494" s="35"/>
      <c r="T494" s="35"/>
      <c r="U494" s="37"/>
      <c r="V494" s="35"/>
      <c r="W494" s="35"/>
      <c r="X494" s="37"/>
      <c r="Y494" s="35"/>
      <c r="Z494" s="35"/>
      <c r="AB494" s="98" t="str">
        <f t="shared" si="14"/>
        <v/>
      </c>
    </row>
    <row r="495" spans="1:28" s="40" customFormat="1" x14ac:dyDescent="0.15">
      <c r="A495" s="25">
        <f t="shared" si="15"/>
        <v>493</v>
      </c>
      <c r="B495" s="34"/>
      <c r="C495" s="44"/>
      <c r="D495" s="42"/>
      <c r="E495" s="44"/>
      <c r="F495" s="44"/>
      <c r="G495" s="36"/>
      <c r="H495" s="36"/>
      <c r="I495" s="37"/>
      <c r="J495" s="37"/>
      <c r="K495" s="35"/>
      <c r="L495" s="35" t="str">
        <f>IFERROR(VLOOKUP(K495,基本設定!$A$3:$B$7,2,FALSE),"")</f>
        <v/>
      </c>
      <c r="M495" s="37"/>
      <c r="N495" s="37"/>
      <c r="O495" s="35"/>
      <c r="P495" s="35"/>
      <c r="Q495" s="35"/>
      <c r="R495" s="37"/>
      <c r="S495" s="35"/>
      <c r="T495" s="35"/>
      <c r="U495" s="37"/>
      <c r="V495" s="35"/>
      <c r="W495" s="35"/>
      <c r="X495" s="37"/>
      <c r="Y495" s="35"/>
      <c r="Z495" s="35"/>
      <c r="AB495" s="98" t="str">
        <f t="shared" si="14"/>
        <v/>
      </c>
    </row>
    <row r="496" spans="1:28" s="40" customFormat="1" x14ac:dyDescent="0.15">
      <c r="A496" s="25">
        <f t="shared" si="15"/>
        <v>494</v>
      </c>
      <c r="B496" s="34"/>
      <c r="C496" s="44"/>
      <c r="D496" s="42"/>
      <c r="E496" s="44"/>
      <c r="F496" s="44"/>
      <c r="G496" s="36"/>
      <c r="H496" s="36"/>
      <c r="I496" s="37"/>
      <c r="J496" s="37"/>
      <c r="K496" s="35"/>
      <c r="L496" s="35" t="str">
        <f>IFERROR(VLOOKUP(K496,基本設定!$A$3:$B$7,2,FALSE),"")</f>
        <v/>
      </c>
      <c r="M496" s="37"/>
      <c r="N496" s="37"/>
      <c r="O496" s="35"/>
      <c r="P496" s="35"/>
      <c r="Q496" s="35"/>
      <c r="R496" s="37"/>
      <c r="S496" s="35"/>
      <c r="T496" s="35"/>
      <c r="U496" s="37"/>
      <c r="V496" s="35"/>
      <c r="W496" s="35"/>
      <c r="X496" s="37"/>
      <c r="Y496" s="35"/>
      <c r="Z496" s="35"/>
      <c r="AB496" s="98" t="str">
        <f t="shared" si="14"/>
        <v/>
      </c>
    </row>
    <row r="497" spans="1:28" s="40" customFormat="1" x14ac:dyDescent="0.15">
      <c r="A497" s="25">
        <f t="shared" si="15"/>
        <v>495</v>
      </c>
      <c r="B497" s="34"/>
      <c r="C497" s="44"/>
      <c r="D497" s="42"/>
      <c r="E497" s="44"/>
      <c r="F497" s="44"/>
      <c r="G497" s="36"/>
      <c r="H497" s="36"/>
      <c r="I497" s="37"/>
      <c r="J497" s="37"/>
      <c r="K497" s="35"/>
      <c r="L497" s="35" t="str">
        <f>IFERROR(VLOOKUP(K497,基本設定!$A$3:$B$7,2,FALSE),"")</f>
        <v/>
      </c>
      <c r="M497" s="37"/>
      <c r="N497" s="37"/>
      <c r="O497" s="35"/>
      <c r="P497" s="35"/>
      <c r="Q497" s="35"/>
      <c r="R497" s="37"/>
      <c r="S497" s="35"/>
      <c r="T497" s="35"/>
      <c r="U497" s="37"/>
      <c r="V497" s="35"/>
      <c r="W497" s="35"/>
      <c r="X497" s="37"/>
      <c r="Y497" s="35"/>
      <c r="Z497" s="35"/>
      <c r="AB497" s="98" t="str">
        <f t="shared" si="14"/>
        <v/>
      </c>
    </row>
    <row r="498" spans="1:28" s="40" customFormat="1" x14ac:dyDescent="0.15">
      <c r="A498" s="25">
        <f t="shared" si="15"/>
        <v>496</v>
      </c>
      <c r="B498" s="34"/>
      <c r="C498" s="44"/>
      <c r="D498" s="42"/>
      <c r="E498" s="44"/>
      <c r="F498" s="44"/>
      <c r="G498" s="36"/>
      <c r="H498" s="36"/>
      <c r="I498" s="37"/>
      <c r="J498" s="37"/>
      <c r="K498" s="35"/>
      <c r="L498" s="35" t="str">
        <f>IFERROR(VLOOKUP(K498,基本設定!$A$3:$B$7,2,FALSE),"")</f>
        <v/>
      </c>
      <c r="M498" s="37"/>
      <c r="N498" s="37"/>
      <c r="O498" s="35"/>
      <c r="P498" s="35"/>
      <c r="Q498" s="35"/>
      <c r="R498" s="37"/>
      <c r="S498" s="35"/>
      <c r="T498" s="35"/>
      <c r="U498" s="37"/>
      <c r="V498" s="35"/>
      <c r="W498" s="35"/>
      <c r="X498" s="37"/>
      <c r="Y498" s="35"/>
      <c r="Z498" s="35"/>
      <c r="AB498" s="98" t="str">
        <f t="shared" si="14"/>
        <v/>
      </c>
    </row>
    <row r="499" spans="1:28" s="40" customFormat="1" x14ac:dyDescent="0.15">
      <c r="A499" s="25">
        <f t="shared" si="15"/>
        <v>497</v>
      </c>
      <c r="B499" s="34"/>
      <c r="C499" s="44"/>
      <c r="D499" s="42"/>
      <c r="E499" s="44"/>
      <c r="F499" s="44"/>
      <c r="G499" s="36"/>
      <c r="H499" s="36"/>
      <c r="I499" s="37"/>
      <c r="J499" s="37"/>
      <c r="K499" s="35"/>
      <c r="L499" s="35" t="str">
        <f>IFERROR(VLOOKUP(K499,基本設定!$A$3:$B$7,2,FALSE),"")</f>
        <v/>
      </c>
      <c r="M499" s="37"/>
      <c r="N499" s="37"/>
      <c r="O499" s="35"/>
      <c r="P499" s="35"/>
      <c r="Q499" s="35"/>
      <c r="R499" s="37"/>
      <c r="S499" s="35"/>
      <c r="T499" s="35"/>
      <c r="U499" s="37"/>
      <c r="V499" s="35"/>
      <c r="W499" s="35"/>
      <c r="X499" s="37"/>
      <c r="Y499" s="35"/>
      <c r="Z499" s="35"/>
      <c r="AB499" s="98" t="str">
        <f t="shared" si="14"/>
        <v/>
      </c>
    </row>
    <row r="500" spans="1:28" s="40" customFormat="1" x14ac:dyDescent="0.15">
      <c r="A500" s="25">
        <f t="shared" si="15"/>
        <v>498</v>
      </c>
      <c r="B500" s="34"/>
      <c r="C500" s="44"/>
      <c r="D500" s="42"/>
      <c r="E500" s="44"/>
      <c r="F500" s="44"/>
      <c r="G500" s="36"/>
      <c r="H500" s="36"/>
      <c r="I500" s="37"/>
      <c r="J500" s="37"/>
      <c r="K500" s="35"/>
      <c r="L500" s="35" t="str">
        <f>IFERROR(VLOOKUP(K500,基本設定!$A$3:$B$7,2,FALSE),"")</f>
        <v/>
      </c>
      <c r="M500" s="37"/>
      <c r="N500" s="37"/>
      <c r="O500" s="35"/>
      <c r="P500" s="35"/>
      <c r="Q500" s="35"/>
      <c r="R500" s="37"/>
      <c r="S500" s="35"/>
      <c r="T500" s="35"/>
      <c r="U500" s="37"/>
      <c r="V500" s="35"/>
      <c r="W500" s="35"/>
      <c r="X500" s="37"/>
      <c r="Y500" s="35"/>
      <c r="Z500" s="35"/>
      <c r="AB500" s="98" t="str">
        <f t="shared" si="14"/>
        <v/>
      </c>
    </row>
    <row r="501" spans="1:28" s="40" customFormat="1" x14ac:dyDescent="0.15">
      <c r="A501" s="25">
        <f t="shared" si="15"/>
        <v>499</v>
      </c>
      <c r="B501" s="34"/>
      <c r="C501" s="44"/>
      <c r="D501" s="42"/>
      <c r="E501" s="44"/>
      <c r="F501" s="44"/>
      <c r="G501" s="36"/>
      <c r="H501" s="36"/>
      <c r="I501" s="37"/>
      <c r="J501" s="37"/>
      <c r="K501" s="35"/>
      <c r="L501" s="35" t="str">
        <f>IFERROR(VLOOKUP(K501,基本設定!$A$3:$B$7,2,FALSE),"")</f>
        <v/>
      </c>
      <c r="M501" s="37"/>
      <c r="N501" s="37"/>
      <c r="O501" s="35"/>
      <c r="P501" s="35"/>
      <c r="Q501" s="35"/>
      <c r="R501" s="37"/>
      <c r="S501" s="35"/>
      <c r="T501" s="35"/>
      <c r="U501" s="37"/>
      <c r="V501" s="35"/>
      <c r="W501" s="35"/>
      <c r="X501" s="37"/>
      <c r="Y501" s="35"/>
      <c r="Z501" s="35"/>
      <c r="AB501" s="98" t="str">
        <f t="shared" si="14"/>
        <v/>
      </c>
    </row>
    <row r="502" spans="1:28" s="40" customFormat="1" x14ac:dyDescent="0.15">
      <c r="A502" s="25">
        <f t="shared" si="15"/>
        <v>500</v>
      </c>
      <c r="B502" s="34"/>
      <c r="C502" s="44"/>
      <c r="D502" s="42"/>
      <c r="E502" s="44"/>
      <c r="F502" s="44"/>
      <c r="G502" s="36"/>
      <c r="H502" s="36"/>
      <c r="I502" s="37"/>
      <c r="J502" s="37"/>
      <c r="K502" s="35"/>
      <c r="L502" s="35" t="str">
        <f>IFERROR(VLOOKUP(K502,基本設定!$A$3:$B$7,2,FALSE),"")</f>
        <v/>
      </c>
      <c r="M502" s="37"/>
      <c r="N502" s="37"/>
      <c r="O502" s="35"/>
      <c r="P502" s="35"/>
      <c r="Q502" s="35"/>
      <c r="R502" s="37"/>
      <c r="S502" s="35"/>
      <c r="T502" s="35"/>
      <c r="U502" s="37"/>
      <c r="V502" s="35"/>
      <c r="W502" s="35"/>
      <c r="X502" s="37"/>
      <c r="Y502" s="35"/>
      <c r="Z502" s="35"/>
      <c r="AB502" s="98" t="str">
        <f t="shared" si="14"/>
        <v/>
      </c>
    </row>
    <row r="503" spans="1:28" x14ac:dyDescent="0.15">
      <c r="A503" s="17">
        <f>COLUMN()</f>
        <v>1</v>
      </c>
      <c r="B503" s="17">
        <f>COLUMN()</f>
        <v>2</v>
      </c>
      <c r="C503" s="17">
        <f>COLUMN()</f>
        <v>3</v>
      </c>
      <c r="D503" s="17">
        <f>COLUMN()</f>
        <v>4</v>
      </c>
      <c r="E503" s="17">
        <f>COLUMN()</f>
        <v>5</v>
      </c>
      <c r="F503" s="17">
        <f>COLUMN()</f>
        <v>6</v>
      </c>
      <c r="G503" s="17">
        <f>COLUMN()</f>
        <v>7</v>
      </c>
      <c r="H503" s="17">
        <f>COLUMN()</f>
        <v>8</v>
      </c>
      <c r="I503" s="17">
        <f>COLUMN()</f>
        <v>9</v>
      </c>
      <c r="J503" s="17">
        <f>COLUMN()</f>
        <v>10</v>
      </c>
      <c r="K503" s="17">
        <f>COLUMN()</f>
        <v>11</v>
      </c>
      <c r="L503" s="17">
        <f>COLUMN()</f>
        <v>12</v>
      </c>
      <c r="M503" s="17">
        <f>COLUMN()</f>
        <v>13</v>
      </c>
      <c r="N503" s="17">
        <f>COLUMN()</f>
        <v>14</v>
      </c>
      <c r="O503" s="17">
        <f>COLUMN()</f>
        <v>15</v>
      </c>
      <c r="P503" s="17">
        <f>COLUMN()</f>
        <v>16</v>
      </c>
      <c r="Q503" s="17">
        <f>COLUMN()</f>
        <v>17</v>
      </c>
      <c r="R503" s="17">
        <f>COLUMN()</f>
        <v>18</v>
      </c>
      <c r="S503" s="17">
        <f>COLUMN()</f>
        <v>19</v>
      </c>
      <c r="T503" s="17">
        <f>COLUMN()</f>
        <v>20</v>
      </c>
      <c r="U503" s="17">
        <f>COLUMN()</f>
        <v>21</v>
      </c>
      <c r="V503" s="17">
        <f>COLUMN()</f>
        <v>22</v>
      </c>
      <c r="W503" s="17">
        <f>COLUMN()</f>
        <v>23</v>
      </c>
      <c r="X503" s="17">
        <f>COLUMN()</f>
        <v>24</v>
      </c>
      <c r="Y503" s="17">
        <f>COLUMN()</f>
        <v>25</v>
      </c>
      <c r="Z503" s="17">
        <f>COLUMN()</f>
        <v>26</v>
      </c>
    </row>
  </sheetData>
  <sheetProtection sheet="1" objects="1" scenarios="1" formatColumns="0"/>
  <dataConsolidate/>
  <mergeCells count="8">
    <mergeCell ref="W1:Z1"/>
    <mergeCell ref="Q1:V1"/>
    <mergeCell ref="A1:A2"/>
    <mergeCell ref="D1:F1"/>
    <mergeCell ref="G1:J1"/>
    <mergeCell ref="K1:P1"/>
    <mergeCell ref="C1:C2"/>
    <mergeCell ref="B1:B2"/>
  </mergeCells>
  <phoneticPr fontId="1"/>
  <conditionalFormatting sqref="T3 T8:T502">
    <cfRule type="expression" dxfId="164" priority="67">
      <formula>$T3&gt;$O3</formula>
    </cfRule>
  </conditionalFormatting>
  <conditionalFormatting sqref="B3:B502">
    <cfRule type="expression" dxfId="163" priority="66">
      <formula>$AB3="重複"</formula>
    </cfRule>
  </conditionalFormatting>
  <conditionalFormatting sqref="I3:J3 I8:J502">
    <cfRule type="expression" dxfId="162" priority="65">
      <formula>$I3&gt;$J3</formula>
    </cfRule>
  </conditionalFormatting>
  <conditionalFormatting sqref="M3:N3 M8:N502">
    <cfRule type="expression" dxfId="161" priority="64">
      <formula>$M3&gt;$N3</formula>
    </cfRule>
  </conditionalFormatting>
  <conditionalFormatting sqref="U3 U8:U502">
    <cfRule type="expression" dxfId="160" priority="63">
      <formula>AND($W3=$S3,$U3&gt;$X3,$X3&lt;&gt;"")</formula>
    </cfRule>
  </conditionalFormatting>
  <conditionalFormatting sqref="X3 X8:X502">
    <cfRule type="expression" dxfId="159" priority="61">
      <formula>AND($S3=$W3,$U3&gt;$X3,$X3&lt;&gt;"")</formula>
    </cfRule>
  </conditionalFormatting>
  <conditionalFormatting sqref="T4">
    <cfRule type="expression" dxfId="158" priority="40">
      <formula>$T4&gt;$O4</formula>
    </cfRule>
  </conditionalFormatting>
  <conditionalFormatting sqref="I4:J4">
    <cfRule type="expression" dxfId="157" priority="39">
      <formula>$I4&gt;$J4</formula>
    </cfRule>
  </conditionalFormatting>
  <conditionalFormatting sqref="M4:N4">
    <cfRule type="expression" dxfId="156" priority="38">
      <formula>$M4&gt;$N4</formula>
    </cfRule>
  </conditionalFormatting>
  <conditionalFormatting sqref="U4">
    <cfRule type="expression" dxfId="155" priority="37">
      <formula>AND($W4=$S4,$U4&gt;$X4,$X4&lt;&gt;"")</formula>
    </cfRule>
  </conditionalFormatting>
  <conditionalFormatting sqref="X4">
    <cfRule type="expression" dxfId="154" priority="36">
      <formula>AND($S4=$W4,$U4&gt;$X4,$X4&lt;&gt;"")</formula>
    </cfRule>
  </conditionalFormatting>
  <conditionalFormatting sqref="T5">
    <cfRule type="expression" dxfId="153" priority="30">
      <formula>$T5&gt;$O5</formula>
    </cfRule>
  </conditionalFormatting>
  <conditionalFormatting sqref="I5:J5">
    <cfRule type="expression" dxfId="152" priority="29">
      <formula>$I5&gt;$J5</formula>
    </cfRule>
  </conditionalFormatting>
  <conditionalFormatting sqref="M5:N5">
    <cfRule type="expression" dxfId="151" priority="28">
      <formula>$M5&gt;$N5</formula>
    </cfRule>
  </conditionalFormatting>
  <conditionalFormatting sqref="U5">
    <cfRule type="expression" dxfId="150" priority="27">
      <formula>AND($W5=$S5,$U5&gt;$X5,$X5&lt;&gt;"")</formula>
    </cfRule>
  </conditionalFormatting>
  <conditionalFormatting sqref="X5">
    <cfRule type="expression" dxfId="149" priority="26">
      <formula>AND($S5=$W5,$U5&gt;$X5,$X5&lt;&gt;"")</formula>
    </cfRule>
  </conditionalFormatting>
  <conditionalFormatting sqref="T6">
    <cfRule type="expression" dxfId="148" priority="20">
      <formula>$T6&gt;$O6</formula>
    </cfRule>
  </conditionalFormatting>
  <conditionalFormatting sqref="I6:J6">
    <cfRule type="expression" dxfId="147" priority="19">
      <formula>$I6&gt;$J6</formula>
    </cfRule>
  </conditionalFormatting>
  <conditionalFormatting sqref="M6:N6">
    <cfRule type="expression" dxfId="146" priority="18">
      <formula>$M6&gt;$N6</formula>
    </cfRule>
  </conditionalFormatting>
  <conditionalFormatting sqref="U6">
    <cfRule type="expression" dxfId="145" priority="17">
      <formula>AND($W6=$S6,$U6&gt;$X6,$X6&lt;&gt;"")</formula>
    </cfRule>
  </conditionalFormatting>
  <conditionalFormatting sqref="X6">
    <cfRule type="expression" dxfId="144" priority="16">
      <formula>AND($S6=$W6,$U6&gt;$X6,$X6&lt;&gt;"")</formula>
    </cfRule>
  </conditionalFormatting>
  <conditionalFormatting sqref="T7">
    <cfRule type="expression" dxfId="143" priority="10">
      <formula>$T7&gt;$O7</formula>
    </cfRule>
  </conditionalFormatting>
  <conditionalFormatting sqref="I7:J7">
    <cfRule type="expression" dxfId="142" priority="9">
      <formula>$I7&gt;$J7</formula>
    </cfRule>
  </conditionalFormatting>
  <conditionalFormatting sqref="M7:N7">
    <cfRule type="expression" dxfId="141" priority="8">
      <formula>$M7&gt;$N7</formula>
    </cfRule>
  </conditionalFormatting>
  <conditionalFormatting sqref="U7">
    <cfRule type="expression" dxfId="140" priority="7">
      <formula>AND($W7=$S7,$U7&gt;$X7,$X7&lt;&gt;"")</formula>
    </cfRule>
  </conditionalFormatting>
  <conditionalFormatting sqref="X7">
    <cfRule type="expression" dxfId="139" priority="6">
      <formula>AND($S7=$W7,$U7&gt;$X7,$X7&lt;&gt;"")</formula>
    </cfRule>
  </conditionalFormatting>
  <dataValidations count="21">
    <dataValidation type="list" allowBlank="1" showInputMessage="1" showErrorMessage="1" promptTitle="利用者負担上限月額" prompt="利用者負担上限月額を選択してください。" sqref="G3:G502" xr:uid="{00000000-0002-0000-0100-000000000000}">
      <formula1>"0,9300,18600,37200"</formula1>
    </dataValidation>
    <dataValidation type="whole" allowBlank="1" showInputMessage="1" showErrorMessage="1" promptTitle="郵便番号" prompt="郵便番号を数値7桁で入力してください。ハイフンの入力は不要です。" sqref="D3:D502" xr:uid="{00000000-0002-0000-0100-000001000000}">
      <formula1>0</formula1>
      <formula2>9999999</formula2>
    </dataValidation>
    <dataValidation imeMode="on" allowBlank="1" showInputMessage="1" showErrorMessage="1" promptTitle="方書" prompt="マンション名などを入力してください。" sqref="F3:F502" xr:uid="{00000000-0002-0000-0100-000002000000}"/>
    <dataValidation type="date" allowBlank="1" showInputMessage="1" showErrorMessage="1" promptTitle="負担額適用終了日" prompt="日付形式で入力してください。" sqref="J3:J502" xr:uid="{00000000-0002-0000-0100-000003000000}">
      <formula1>44652</formula1>
      <formula2>401494</formula2>
    </dataValidation>
    <dataValidation type="date" allowBlank="1" showInputMessage="1" showErrorMessage="1" promptTitle="支給期間終了日" prompt="日付形式で入力してください。" sqref="N3:N502" xr:uid="{00000000-0002-0000-0100-000004000000}">
      <formula1>44652</formula1>
      <formula2>401494</formula2>
    </dataValidation>
    <dataValidation allowBlank="1" showInputMessage="1" showErrorMessage="1" promptTitle="障害者氏名" prompt="氏名を入力してください。" sqref="C3:C502" xr:uid="{00000000-0002-0000-0100-000005000000}"/>
    <dataValidation imeMode="on" allowBlank="1" showInputMessage="1" showErrorMessage="1" promptTitle="住所" prompt="住所を入力してください。" sqref="E3:E502" xr:uid="{00000000-0002-0000-0100-000006000000}"/>
    <dataValidation type="date" allowBlank="1" showInputMessage="1" showErrorMessage="1" promptTitle="負担額適用開始日" prompt="日付形式で入力してください。" sqref="I3:I502" xr:uid="{00000000-0002-0000-0100-000007000000}">
      <formula1>44652</formula1>
      <formula2>401494</formula2>
    </dataValidation>
    <dataValidation type="date" allowBlank="1" showInputMessage="1" showErrorMessage="1" promptTitle="支給期間開始日" prompt="日付形式で入力してください。" sqref="M3:M502" xr:uid="{00000000-0002-0000-0100-000008000000}">
      <formula1>44652</formula1>
      <formula2>401494</formula2>
    </dataValidation>
    <dataValidation type="decimal" showInputMessage="1" showErrorMessage="1" promptTitle="支給量" prompt="数値で入力してください。" sqref="O3:O502" xr:uid="{00000000-0002-0000-0100-000009000000}">
      <formula1>0</formula1>
      <formula2>999</formula2>
    </dataValidation>
    <dataValidation type="list" allowBlank="1" showInputMessage="1" showErrorMessage="1" promptTitle="二人派遣" prompt="二人派遣対象の場合、「２人介護可」を選択してください。" sqref="P3:P502" xr:uid="{00000000-0002-0000-0100-00000A000000}">
      <formula1>"２人介護可"</formula1>
    </dataValidation>
    <dataValidation type="date" allowBlank="1" showInputMessage="1" showErrorMessage="1" promptTitle="契約内容報告日" prompt="日付形式で入力してください。" sqref="R3:R502" xr:uid="{00000000-0002-0000-0100-00000B000000}">
      <formula1>44652</formula1>
      <formula2>401494</formula2>
    </dataValidation>
    <dataValidation type="whole" allowBlank="1" showInputMessage="1" showErrorMessage="1" promptTitle="欄番号" prompt="数値で入力してください。" sqref="S3:S502" xr:uid="{00000000-0002-0000-0100-00000C000000}">
      <formula1>1</formula1>
      <formula2>999</formula2>
    </dataValidation>
    <dataValidation type="decimal" allowBlank="1" showInputMessage="1" showErrorMessage="1" promptTitle="契約支給量" prompt="支給量以下の数値で入力してください。" sqref="T3:T502" xr:uid="{00000000-0002-0000-0100-00000D000000}">
      <formula1>0</formula1>
      <formula2>999</formula2>
    </dataValidation>
    <dataValidation type="date" allowBlank="1" showInputMessage="1" showErrorMessage="1" promptTitle="契約日" prompt="日付形式で入力してください。" sqref="U3:U502" xr:uid="{00000000-0002-0000-0100-00000E000000}">
      <formula1>44652</formula1>
      <formula2>401494</formula2>
    </dataValidation>
    <dataValidation type="whole" allowBlank="1" showInputMessage="1" showErrorMessage="1" promptTitle="欄番号（終了時）" prompt="数値で入力してください。" sqref="W3:W502" xr:uid="{00000000-0002-0000-0100-00000F000000}">
      <formula1>1</formula1>
      <formula2>999</formula2>
    </dataValidation>
    <dataValidation type="date" allowBlank="1" showInputMessage="1" showErrorMessage="1" promptTitle="提供終了日" prompt="日付形式で入力してください。" sqref="X3:X502" xr:uid="{00000000-0002-0000-0100-000010000000}">
      <formula1>44652</formula1>
      <formula2>401494</formula2>
    </dataValidation>
    <dataValidation type="decimal" allowBlank="1" showInputMessage="1" showErrorMessage="1" promptTitle="終了月中既提供量" prompt="契約終了月中にサービス提供をしている場合、サービス提供量を数値で入力してください。" sqref="Y3:Y502" xr:uid="{00000000-0002-0000-0100-000011000000}">
      <formula1>0</formula1>
      <formula2>999</formula2>
    </dataValidation>
    <dataValidation type="textLength" allowBlank="1" showInputMessage="1" showErrorMessage="1" promptTitle="受給者番号" prompt="必ず10桁の数字で入力してください。" sqref="B3:B502" xr:uid="{00000000-0002-0000-0100-000012000000}">
      <formula1>10</formula1>
      <formula2>10</formula2>
    </dataValidation>
    <dataValidation type="whole" allowBlank="1" showInputMessage="1" showErrorMessage="1" promptTitle="上限管理後利用者負担額" prompt="利用者負担額の上限額管理を行った場合は、上限額管理後の利用者負担額を入力してください。" sqref="H3:H502" xr:uid="{00000000-0002-0000-0100-000013000000}">
      <formula1>0</formula1>
      <formula2>37200</formula2>
    </dataValidation>
    <dataValidation allowBlank="1" showInputMessage="1" showErrorMessage="1" promptTitle="No（入力不可）" prompt="クリックすると対象の受給者番号のシートへジャンプすることができます。" sqref="A3:A502" xr:uid="{00000000-0002-0000-0100-000014000000}"/>
  </dataValidations>
  <pageMargins left="0.70866141732283472" right="0.70866141732283472" top="0.74803149606299213" bottom="0.74803149606299213" header="0.31496062992125984" footer="0.31496062992125984"/>
  <pageSetup paperSize="8" scale="70" orientation="landscape" r:id="rId1"/>
  <extLst>
    <ext xmlns:x14="http://schemas.microsoft.com/office/spreadsheetml/2009/9/main" uri="{78C0D931-6437-407d-A8EE-F0AAD7539E65}">
      <x14:conditionalFormattings>
        <x14:conditionalFormatting xmlns:xm="http://schemas.microsoft.com/office/excel/2006/main">
          <x14:cfRule type="expression" priority="52" id="{B60FF597-B47C-4DB0-9657-98498A48E51F}">
            <xm:f>TEXT($U3,"yyyymm")&gt;TEXT(基本情報!$L$7,"yyyymm")</xm:f>
            <x14:dxf>
              <fill>
                <patternFill>
                  <bgColor rgb="FFFF0000"/>
                </patternFill>
              </fill>
            </x14:dxf>
          </x14:cfRule>
          <xm:sqref>U3 U8:U502</xm:sqref>
        </x14:conditionalFormatting>
        <x14:conditionalFormatting xmlns:xm="http://schemas.microsoft.com/office/excel/2006/main">
          <x14:cfRule type="expression" priority="51" id="{E34DF2B5-FBCF-47C4-9185-30AD6F89CCB5}">
            <xm:f>TEXT($I3,"yyyymm")&gt;TEXT(基本情報!$L$7,"yyyymm")</xm:f>
            <x14:dxf>
              <fill>
                <patternFill>
                  <bgColor rgb="FFFF0000"/>
                </patternFill>
              </fill>
            </x14:dxf>
          </x14:cfRule>
          <xm:sqref>I3 I8:I502</xm:sqref>
        </x14:conditionalFormatting>
        <x14:conditionalFormatting xmlns:xm="http://schemas.microsoft.com/office/excel/2006/main">
          <x14:cfRule type="expression" priority="50" id="{C32B2185-E66D-43E8-BC02-D21C355CFA49}">
            <xm:f>TEXT($M3,"yyyymm")&gt;TEXT(基本情報!$L$7,"yyyymm")</xm:f>
            <x14:dxf>
              <fill>
                <patternFill>
                  <bgColor rgb="FFFF0000"/>
                </patternFill>
              </fill>
            </x14:dxf>
          </x14:cfRule>
          <xm:sqref>M3</xm:sqref>
        </x14:conditionalFormatting>
        <x14:conditionalFormatting xmlns:xm="http://schemas.microsoft.com/office/excel/2006/main">
          <x14:cfRule type="expression" priority="49" id="{DCC41662-A988-42D0-816A-1DEE2CF75D84}">
            <xm:f>AND($J3&lt;&gt;"",TEXT($J3,"yyyymm")&lt;TEXT(基本情報!$L$7,"yyyymm"))</xm:f>
            <x14:dxf>
              <fill>
                <patternFill>
                  <bgColor rgb="FFFF0000"/>
                </patternFill>
              </fill>
            </x14:dxf>
          </x14:cfRule>
          <xm:sqref>J3 J8:J502</xm:sqref>
        </x14:conditionalFormatting>
        <x14:conditionalFormatting xmlns:xm="http://schemas.microsoft.com/office/excel/2006/main">
          <x14:cfRule type="expression" priority="48" id="{57519931-F280-4BE8-A181-97129CD3338C}">
            <xm:f>AND($N3&lt;&gt;"",TEXT($N3,"yyyymm")&lt;TEXT(基本情報!$L$7,"yyyymm"))</xm:f>
            <x14:dxf>
              <fill>
                <patternFill>
                  <bgColor rgb="FFFF0000"/>
                </patternFill>
              </fill>
            </x14:dxf>
          </x14:cfRule>
          <xm:sqref>N3</xm:sqref>
        </x14:conditionalFormatting>
        <x14:conditionalFormatting xmlns:xm="http://schemas.microsoft.com/office/excel/2006/main">
          <x14:cfRule type="expression" priority="46" id="{DCBFAA42-AC88-4597-AA09-7831D4FA7305}">
            <xm:f>TEXT($M8,"yyyymm")&gt;TEXT(基本情報!$L$7,"yyyymm")</xm:f>
            <x14:dxf>
              <fill>
                <patternFill>
                  <bgColor rgb="FFFF0000"/>
                </patternFill>
              </fill>
            </x14:dxf>
          </x14:cfRule>
          <xm:sqref>M8:M502</xm:sqref>
        </x14:conditionalFormatting>
        <x14:conditionalFormatting xmlns:xm="http://schemas.microsoft.com/office/excel/2006/main">
          <x14:cfRule type="expression" priority="45" id="{FF656CC5-E9F3-4A45-9D72-33B3B0470083}">
            <xm:f>AND($N8&lt;&gt;"",TEXT($N8,"yyyymm")&lt;TEXT(基本情報!$L$7,"yyyymm"))</xm:f>
            <x14:dxf>
              <fill>
                <patternFill>
                  <bgColor rgb="FFFF0000"/>
                </patternFill>
              </fill>
            </x14:dxf>
          </x14:cfRule>
          <xm:sqref>N8:N502</xm:sqref>
        </x14:conditionalFormatting>
        <x14:conditionalFormatting xmlns:xm="http://schemas.microsoft.com/office/excel/2006/main">
          <x14:cfRule type="expression" priority="35" id="{6DFE8991-E335-4DC8-92DB-E52A0C08E2DB}">
            <xm:f>TEXT($U4,"yyyymm")&gt;TEXT(基本情報!$L$7,"yyyymm")</xm:f>
            <x14:dxf>
              <fill>
                <patternFill>
                  <bgColor rgb="FFFF0000"/>
                </patternFill>
              </fill>
            </x14:dxf>
          </x14:cfRule>
          <xm:sqref>U4</xm:sqref>
        </x14:conditionalFormatting>
        <x14:conditionalFormatting xmlns:xm="http://schemas.microsoft.com/office/excel/2006/main">
          <x14:cfRule type="expression" priority="34" id="{6C2D338D-3D4A-4DCF-B6E6-0348DAFCFCDE}">
            <xm:f>TEXT($I4,"yyyymm")&gt;TEXT(基本情報!$L$7,"yyyymm")</xm:f>
            <x14:dxf>
              <fill>
                <patternFill>
                  <bgColor rgb="FFFF0000"/>
                </patternFill>
              </fill>
            </x14:dxf>
          </x14:cfRule>
          <xm:sqref>I4</xm:sqref>
        </x14:conditionalFormatting>
        <x14:conditionalFormatting xmlns:xm="http://schemas.microsoft.com/office/excel/2006/main">
          <x14:cfRule type="expression" priority="33" id="{BE67834D-46E8-4516-A37D-F040D15FFF9D}">
            <xm:f>TEXT($M4,"yyyymm")&gt;TEXT(基本情報!$L$7,"yyyymm")</xm:f>
            <x14:dxf>
              <fill>
                <patternFill>
                  <bgColor rgb="FFFF0000"/>
                </patternFill>
              </fill>
            </x14:dxf>
          </x14:cfRule>
          <xm:sqref>M4</xm:sqref>
        </x14:conditionalFormatting>
        <x14:conditionalFormatting xmlns:xm="http://schemas.microsoft.com/office/excel/2006/main">
          <x14:cfRule type="expression" priority="32" id="{7AD03A9C-17F9-41FA-BE19-4D0D161CAFC7}">
            <xm:f>AND($J4&lt;&gt;"",TEXT($J4,"yyyymm")&lt;TEXT(基本情報!$L$7,"yyyymm"))</xm:f>
            <x14:dxf>
              <fill>
                <patternFill>
                  <bgColor rgb="FFFF0000"/>
                </patternFill>
              </fill>
            </x14:dxf>
          </x14:cfRule>
          <xm:sqref>J4</xm:sqref>
        </x14:conditionalFormatting>
        <x14:conditionalFormatting xmlns:xm="http://schemas.microsoft.com/office/excel/2006/main">
          <x14:cfRule type="expression" priority="31" id="{ECED1B7A-C1B4-4124-B0D2-F9A1B034C024}">
            <xm:f>AND($N4&lt;&gt;"",TEXT($N4,"yyyymm")&lt;TEXT(基本情報!$L$7,"yyyymm"))</xm:f>
            <x14:dxf>
              <fill>
                <patternFill>
                  <bgColor rgb="FFFF0000"/>
                </patternFill>
              </fill>
            </x14:dxf>
          </x14:cfRule>
          <xm:sqref>N4</xm:sqref>
        </x14:conditionalFormatting>
        <x14:conditionalFormatting xmlns:xm="http://schemas.microsoft.com/office/excel/2006/main">
          <x14:cfRule type="expression" priority="25" id="{CF0152CB-9A63-4B6D-AC8E-BB848F1D8913}">
            <xm:f>TEXT($U5,"yyyymm")&gt;TEXT(基本情報!$L$7,"yyyymm")</xm:f>
            <x14:dxf>
              <fill>
                <patternFill>
                  <bgColor rgb="FFFF0000"/>
                </patternFill>
              </fill>
            </x14:dxf>
          </x14:cfRule>
          <xm:sqref>U5</xm:sqref>
        </x14:conditionalFormatting>
        <x14:conditionalFormatting xmlns:xm="http://schemas.microsoft.com/office/excel/2006/main">
          <x14:cfRule type="expression" priority="24" id="{DF546E7A-CF71-48C0-B58E-5FF98D3D572B}">
            <xm:f>TEXT($I5,"yyyymm")&gt;TEXT(基本情報!$L$7,"yyyymm")</xm:f>
            <x14:dxf>
              <fill>
                <patternFill>
                  <bgColor rgb="FFFF0000"/>
                </patternFill>
              </fill>
            </x14:dxf>
          </x14:cfRule>
          <xm:sqref>I5</xm:sqref>
        </x14:conditionalFormatting>
        <x14:conditionalFormatting xmlns:xm="http://schemas.microsoft.com/office/excel/2006/main">
          <x14:cfRule type="expression" priority="23" id="{60A4A37F-5B43-4A34-B7AE-4EB33C91E4DC}">
            <xm:f>TEXT($M5,"yyyymm")&gt;TEXT(基本情報!$L$7,"yyyymm")</xm:f>
            <x14:dxf>
              <fill>
                <patternFill>
                  <bgColor rgb="FFFF0000"/>
                </patternFill>
              </fill>
            </x14:dxf>
          </x14:cfRule>
          <xm:sqref>M5</xm:sqref>
        </x14:conditionalFormatting>
        <x14:conditionalFormatting xmlns:xm="http://schemas.microsoft.com/office/excel/2006/main">
          <x14:cfRule type="expression" priority="22" id="{5C24B4D5-4649-4EDB-B52B-80A0540A8A89}">
            <xm:f>AND($J5&lt;&gt;"",TEXT($J5,"yyyymm")&lt;TEXT(基本情報!$L$7,"yyyymm"))</xm:f>
            <x14:dxf>
              <fill>
                <patternFill>
                  <bgColor rgb="FFFF0000"/>
                </patternFill>
              </fill>
            </x14:dxf>
          </x14:cfRule>
          <xm:sqref>J5</xm:sqref>
        </x14:conditionalFormatting>
        <x14:conditionalFormatting xmlns:xm="http://schemas.microsoft.com/office/excel/2006/main">
          <x14:cfRule type="expression" priority="21" id="{BBD06A68-FCF0-4F02-9C5C-73C11E35D18D}">
            <xm:f>AND($N5&lt;&gt;"",TEXT($N5,"yyyymm")&lt;TEXT(基本情報!$L$7,"yyyymm"))</xm:f>
            <x14:dxf>
              <fill>
                <patternFill>
                  <bgColor rgb="FFFF0000"/>
                </patternFill>
              </fill>
            </x14:dxf>
          </x14:cfRule>
          <xm:sqref>N5</xm:sqref>
        </x14:conditionalFormatting>
        <x14:conditionalFormatting xmlns:xm="http://schemas.microsoft.com/office/excel/2006/main">
          <x14:cfRule type="expression" priority="15" id="{C7D0FE1A-C5A8-49B7-8725-481115FA5AE6}">
            <xm:f>TEXT($U6,"yyyymm")&gt;TEXT(基本情報!$L$7,"yyyymm")</xm:f>
            <x14:dxf>
              <fill>
                <patternFill>
                  <bgColor rgb="FFFF0000"/>
                </patternFill>
              </fill>
            </x14:dxf>
          </x14:cfRule>
          <xm:sqref>U6</xm:sqref>
        </x14:conditionalFormatting>
        <x14:conditionalFormatting xmlns:xm="http://schemas.microsoft.com/office/excel/2006/main">
          <x14:cfRule type="expression" priority="14" id="{F65E4341-002F-4D58-A251-55FDA8D77096}">
            <xm:f>TEXT($I6,"yyyymm")&gt;TEXT(基本情報!$L$7,"yyyymm")</xm:f>
            <x14:dxf>
              <fill>
                <patternFill>
                  <bgColor rgb="FFFF0000"/>
                </patternFill>
              </fill>
            </x14:dxf>
          </x14:cfRule>
          <xm:sqref>I6</xm:sqref>
        </x14:conditionalFormatting>
        <x14:conditionalFormatting xmlns:xm="http://schemas.microsoft.com/office/excel/2006/main">
          <x14:cfRule type="expression" priority="13" id="{1CFE9C2C-F1D2-48BF-A0CA-A32E20930803}">
            <xm:f>TEXT($M6,"yyyymm")&gt;TEXT(基本情報!$L$7,"yyyymm")</xm:f>
            <x14:dxf>
              <fill>
                <patternFill>
                  <bgColor rgb="FFFF0000"/>
                </patternFill>
              </fill>
            </x14:dxf>
          </x14:cfRule>
          <xm:sqref>M6</xm:sqref>
        </x14:conditionalFormatting>
        <x14:conditionalFormatting xmlns:xm="http://schemas.microsoft.com/office/excel/2006/main">
          <x14:cfRule type="expression" priority="12" id="{0A51C2B3-C5B4-404E-895D-F00EF3E81914}">
            <xm:f>AND($J6&lt;&gt;"",TEXT($J6,"yyyymm")&lt;TEXT(基本情報!$L$7,"yyyymm"))</xm:f>
            <x14:dxf>
              <fill>
                <patternFill>
                  <bgColor rgb="FFFF0000"/>
                </patternFill>
              </fill>
            </x14:dxf>
          </x14:cfRule>
          <xm:sqref>J6</xm:sqref>
        </x14:conditionalFormatting>
        <x14:conditionalFormatting xmlns:xm="http://schemas.microsoft.com/office/excel/2006/main">
          <x14:cfRule type="expression" priority="11" id="{D63EE4D5-7A30-4A12-8AC5-35F2DD03BAD7}">
            <xm:f>AND($N6&lt;&gt;"",TEXT($N6,"yyyymm")&lt;TEXT(基本情報!$L$7,"yyyymm"))</xm:f>
            <x14:dxf>
              <fill>
                <patternFill>
                  <bgColor rgb="FFFF0000"/>
                </patternFill>
              </fill>
            </x14:dxf>
          </x14:cfRule>
          <xm:sqref>N6</xm:sqref>
        </x14:conditionalFormatting>
        <x14:conditionalFormatting xmlns:xm="http://schemas.microsoft.com/office/excel/2006/main">
          <x14:cfRule type="expression" priority="5" id="{8198AA6A-FEE5-4C01-A733-D1A4372B3DC0}">
            <xm:f>TEXT($U7,"yyyymm")&gt;TEXT(基本情報!$L$7,"yyyymm")</xm:f>
            <x14:dxf>
              <fill>
                <patternFill>
                  <bgColor rgb="FFFF0000"/>
                </patternFill>
              </fill>
            </x14:dxf>
          </x14:cfRule>
          <xm:sqref>U7</xm:sqref>
        </x14:conditionalFormatting>
        <x14:conditionalFormatting xmlns:xm="http://schemas.microsoft.com/office/excel/2006/main">
          <x14:cfRule type="expression" priority="4" id="{919DB3C4-669F-4440-B3D5-1688E6804FE2}">
            <xm:f>TEXT($I7,"yyyymm")&gt;TEXT(基本情報!$L$7,"yyyymm")</xm:f>
            <x14:dxf>
              <fill>
                <patternFill>
                  <bgColor rgb="FFFF0000"/>
                </patternFill>
              </fill>
            </x14:dxf>
          </x14:cfRule>
          <xm:sqref>I7</xm:sqref>
        </x14:conditionalFormatting>
        <x14:conditionalFormatting xmlns:xm="http://schemas.microsoft.com/office/excel/2006/main">
          <x14:cfRule type="expression" priority="3" id="{171E1A74-BAE5-426B-8633-D864CB8A8394}">
            <xm:f>TEXT($M7,"yyyymm")&gt;TEXT(基本情報!$L$7,"yyyymm")</xm:f>
            <x14:dxf>
              <fill>
                <patternFill>
                  <bgColor rgb="FFFF0000"/>
                </patternFill>
              </fill>
            </x14:dxf>
          </x14:cfRule>
          <xm:sqref>M7</xm:sqref>
        </x14:conditionalFormatting>
        <x14:conditionalFormatting xmlns:xm="http://schemas.microsoft.com/office/excel/2006/main">
          <x14:cfRule type="expression" priority="2" id="{2B30A85B-EB7E-4DDB-89F6-4B3B4BA1862F}">
            <xm:f>AND($J7&lt;&gt;"",TEXT($J7,"yyyymm")&lt;TEXT(基本情報!$L$7,"yyyymm"))</xm:f>
            <x14:dxf>
              <fill>
                <patternFill>
                  <bgColor rgb="FFFF0000"/>
                </patternFill>
              </fill>
            </x14:dxf>
          </x14:cfRule>
          <xm:sqref>J7</xm:sqref>
        </x14:conditionalFormatting>
        <x14:conditionalFormatting xmlns:xm="http://schemas.microsoft.com/office/excel/2006/main">
          <x14:cfRule type="expression" priority="1" id="{B83EBA9A-9459-4EB9-8F4A-2CBA45CA38FE}">
            <xm:f>AND($N7&lt;&gt;"",TEXT($N7,"yyyymm")&lt;TEXT(基本情報!$L$7,"yyyymm"))</xm:f>
            <x14:dxf>
              <fill>
                <patternFill>
                  <bgColor rgb="FFFF0000"/>
                </patternFill>
              </fill>
            </x14:dxf>
          </x14:cfRule>
          <xm:sqref>N7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サービス名称" prompt="いずれかを選択してください。" xr:uid="{00000000-0002-0000-0100-000015000000}">
          <x14:formula1>
            <xm:f>基本設定!$A$3:$A$7</xm:f>
          </x14:formula1>
          <xm:sqref>K3:K502</xm:sqref>
        </x14:dataValidation>
        <x14:dataValidation type="list" allowBlank="1" showInputMessage="1" showErrorMessage="1" promptTitle="契約内容報告" prompt="今月契約内容に変更がある場合に「有」を選択してください。" xr:uid="{00000000-0002-0000-0100-000016000000}">
          <x14:formula1>
            <xm:f>基本設定!$G$2:$G$3</xm:f>
          </x14:formula1>
          <xm:sqref>Q3:Q502</xm:sqref>
        </x14:dataValidation>
        <x14:dataValidation type="list" allowBlank="1" showInputMessage="1" showErrorMessage="1" promptTitle="契約終了理由" prompt="契約終了理由をリストより選択してください。" xr:uid="{00000000-0002-0000-0100-000017000000}">
          <x14:formula1>
            <xm:f>基本設定!$K$2:$K$3</xm:f>
          </x14:formula1>
          <xm:sqref>Z3:Z502</xm:sqref>
        </x14:dataValidation>
        <x14:dataValidation type="list" allowBlank="1" showInputMessage="1" showErrorMessage="1" promptTitle="契約理由" prompt="リストより選択入力してください。" xr:uid="{00000000-0002-0000-0100-000018000000}">
          <x14:formula1>
            <xm:f>基本設定!$I$2:$I$3</xm:f>
          </x14:formula1>
          <xm:sqref>V3:V502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26"/>
  <sheetViews>
    <sheetView showGridLines="0" view="pageBreakPreview" zoomScale="85" zoomScaleNormal="85" zoomScaleSheetLayoutView="85" workbookViewId="0"/>
  </sheetViews>
  <sheetFormatPr defaultColWidth="1.625" defaultRowHeight="13.5" x14ac:dyDescent="0.15"/>
  <cols>
    <col min="1" max="3" width="1.625" style="1"/>
    <col min="4" max="4" width="1.625" style="1" customWidth="1"/>
    <col min="5" max="34" width="1.625" style="1"/>
    <col min="35" max="35" width="1.625" style="1" customWidth="1"/>
    <col min="36" max="16384" width="1.625" style="1"/>
  </cols>
  <sheetData>
    <row r="1" spans="2:58" ht="27.75" customHeight="1" x14ac:dyDescent="0.15">
      <c r="B1" s="1" t="s">
        <v>740</v>
      </c>
    </row>
    <row r="2" spans="2:58" ht="27.75"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4"/>
    </row>
    <row r="3" spans="2:58" ht="27.75" customHeight="1" x14ac:dyDescent="0.15">
      <c r="B3" s="231" t="s">
        <v>0</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3"/>
    </row>
    <row r="4" spans="2:58" ht="29.25"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Y4" s="6"/>
      <c r="AZ4" s="6"/>
      <c r="BA4" s="6"/>
      <c r="BB4" s="6"/>
      <c r="BC4" s="6"/>
      <c r="BD4" s="6"/>
      <c r="BE4" s="6"/>
      <c r="BF4" s="7"/>
    </row>
    <row r="5" spans="2:58" ht="29.25" customHeight="1" x14ac:dyDescent="0.15">
      <c r="B5" s="5"/>
      <c r="C5" s="6"/>
      <c r="D5" s="6"/>
      <c r="E5" s="6"/>
      <c r="F5" s="6"/>
      <c r="G5" s="6"/>
      <c r="H5" s="6"/>
      <c r="I5" s="6"/>
      <c r="J5" s="6"/>
      <c r="K5" s="6"/>
      <c r="L5" s="6"/>
      <c r="M5" s="6"/>
      <c r="N5" s="6"/>
      <c r="O5" s="6"/>
      <c r="P5" s="6"/>
      <c r="Q5" s="6"/>
      <c r="R5" s="6"/>
      <c r="S5" s="6"/>
      <c r="T5" s="6"/>
      <c r="U5" s="6"/>
      <c r="AK5" s="8"/>
      <c r="AL5" s="8"/>
      <c r="AM5" s="8"/>
      <c r="AN5" s="235" t="str">
        <f>TEXT(基本情報!$L$6,"GGG")</f>
        <v>明治</v>
      </c>
      <c r="AO5" s="235"/>
      <c r="AP5" s="235"/>
      <c r="AQ5" s="235" t="str">
        <f>TEXT(基本情報!$L$6,"E")</f>
        <v>33</v>
      </c>
      <c r="AR5" s="235"/>
      <c r="AS5" s="235"/>
      <c r="AT5" s="234" t="s">
        <v>1</v>
      </c>
      <c r="AU5" s="234"/>
      <c r="AV5" s="234" t="str">
        <f>TEXT(基本情報!$L$6,"M")</f>
        <v>1</v>
      </c>
      <c r="AW5" s="234"/>
      <c r="AX5" s="234"/>
      <c r="AY5" s="234" t="s">
        <v>2</v>
      </c>
      <c r="AZ5" s="234"/>
      <c r="BA5" s="234" t="str">
        <f>TEXT(基本情報!$L$6,"D")</f>
        <v>0</v>
      </c>
      <c r="BB5" s="234"/>
      <c r="BC5" s="234"/>
      <c r="BD5" s="234" t="s">
        <v>3</v>
      </c>
      <c r="BE5" s="234"/>
      <c r="BF5" s="7"/>
    </row>
    <row r="6" spans="2:58" ht="27.75" customHeight="1" x14ac:dyDescent="0.15">
      <c r="B6" s="5"/>
      <c r="C6" s="6"/>
      <c r="D6" s="6" t="s">
        <v>4</v>
      </c>
      <c r="E6" s="6"/>
      <c r="G6" s="6"/>
      <c r="H6" s="6"/>
      <c r="I6" s="6"/>
      <c r="J6" s="6"/>
      <c r="K6" s="6"/>
      <c r="L6" s="6"/>
      <c r="M6" s="6"/>
      <c r="N6" s="6"/>
      <c r="O6" s="6"/>
      <c r="P6" s="6"/>
      <c r="Q6" s="6"/>
      <c r="R6" s="6"/>
      <c r="S6" s="6"/>
      <c r="T6" s="6"/>
      <c r="U6" s="96" t="str">
        <f>TEXT(基本情報!L10,"0000000000")</f>
        <v>0000000000</v>
      </c>
      <c r="V6" s="96"/>
      <c r="W6" s="96"/>
      <c r="X6" s="96"/>
      <c r="Y6" s="96"/>
      <c r="Z6" s="96"/>
      <c r="AA6" s="96"/>
      <c r="AB6" s="96"/>
      <c r="AC6" s="96"/>
      <c r="AD6" s="96"/>
      <c r="AE6" s="96"/>
      <c r="AF6" s="96"/>
      <c r="AH6" s="6"/>
      <c r="AI6" s="6"/>
      <c r="AJ6" s="6"/>
      <c r="AK6" s="6"/>
      <c r="AL6" s="6"/>
      <c r="AM6" s="6"/>
      <c r="AN6" s="6"/>
      <c r="AO6" s="6"/>
      <c r="AP6" s="6"/>
      <c r="AQ6" s="6"/>
      <c r="AR6" s="6"/>
      <c r="AS6" s="6"/>
      <c r="AT6" s="6"/>
      <c r="AU6" s="6"/>
      <c r="AV6" s="6"/>
      <c r="AW6" s="6"/>
      <c r="AX6" s="6"/>
      <c r="AY6" s="6"/>
      <c r="AZ6" s="6"/>
      <c r="BA6" s="6"/>
      <c r="BB6" s="6"/>
      <c r="BC6" s="6"/>
      <c r="BD6" s="6"/>
      <c r="BE6" s="6"/>
      <c r="BF6" s="7"/>
    </row>
    <row r="7" spans="2:58" ht="24.75" customHeight="1" x14ac:dyDescent="0.15">
      <c r="B7" s="5"/>
      <c r="C7" s="6"/>
      <c r="D7" s="6"/>
      <c r="E7" s="6"/>
      <c r="F7" s="6"/>
      <c r="G7" s="6"/>
      <c r="H7" s="6"/>
      <c r="I7" s="6"/>
      <c r="J7" s="6"/>
      <c r="K7" s="6"/>
      <c r="L7" s="6"/>
      <c r="M7" s="6"/>
      <c r="N7" s="6"/>
      <c r="O7" s="6"/>
      <c r="P7" s="6"/>
      <c r="Q7" s="6"/>
      <c r="R7" s="6"/>
      <c r="S7" s="6"/>
      <c r="T7" s="6"/>
      <c r="U7" s="201" t="s">
        <v>5</v>
      </c>
      <c r="V7" s="201"/>
      <c r="W7" s="201"/>
      <c r="X7" s="201"/>
      <c r="Y7" s="201"/>
      <c r="Z7" s="201"/>
      <c r="AA7" s="201"/>
      <c r="AB7" s="207" t="str">
        <f>MID(TEXT($U$6,"0000000000"),1,1)</f>
        <v>0</v>
      </c>
      <c r="AC7" s="207"/>
      <c r="AD7" s="207"/>
      <c r="AE7" s="207" t="str">
        <f>MID(TEXT($U$6,"0000000000"),2,1)</f>
        <v>0</v>
      </c>
      <c r="AF7" s="207"/>
      <c r="AG7" s="207"/>
      <c r="AH7" s="207" t="str">
        <f>MID(TEXT($U$6,"0000000000"),3,1)</f>
        <v>0</v>
      </c>
      <c r="AI7" s="207"/>
      <c r="AJ7" s="207"/>
      <c r="AK7" s="207" t="str">
        <f>MID(TEXT($U$6,"0000000000"),4,1)</f>
        <v>0</v>
      </c>
      <c r="AL7" s="207"/>
      <c r="AM7" s="207"/>
      <c r="AN7" s="207" t="str">
        <f>MID(TEXT($U$6,"0000000000"),5,1)</f>
        <v>0</v>
      </c>
      <c r="AO7" s="207"/>
      <c r="AP7" s="207"/>
      <c r="AQ7" s="207" t="str">
        <f>MID(TEXT($U$6,"0000000000"),6,1)</f>
        <v>0</v>
      </c>
      <c r="AR7" s="207"/>
      <c r="AS7" s="207"/>
      <c r="AT7" s="207" t="str">
        <f>MID(TEXT($U$6,"0000000000"),7,1)</f>
        <v>0</v>
      </c>
      <c r="AU7" s="207"/>
      <c r="AV7" s="207"/>
      <c r="AW7" s="207" t="str">
        <f>MID(TEXT($U$6,"0000000000"),8,1)</f>
        <v>0</v>
      </c>
      <c r="AX7" s="207"/>
      <c r="AY7" s="207"/>
      <c r="AZ7" s="207" t="str">
        <f>MID(TEXT($U$6,"0000000000"),9,1)</f>
        <v>0</v>
      </c>
      <c r="BA7" s="207"/>
      <c r="BB7" s="207"/>
      <c r="BC7" s="207" t="str">
        <f>MID(TEXT($U$6,"0000000000"),10,1)</f>
        <v>0</v>
      </c>
      <c r="BD7" s="207"/>
      <c r="BE7" s="207"/>
      <c r="BF7" s="7"/>
    </row>
    <row r="8" spans="2:58" ht="24.75" customHeight="1" x14ac:dyDescent="0.15">
      <c r="B8" s="5"/>
      <c r="C8" s="6"/>
      <c r="D8" s="6"/>
      <c r="E8" s="6"/>
      <c r="F8" s="6"/>
      <c r="G8" s="6"/>
      <c r="H8" s="6"/>
      <c r="I8" s="6"/>
      <c r="J8" s="6"/>
      <c r="K8" s="6"/>
      <c r="L8" s="6"/>
      <c r="M8" s="6"/>
      <c r="N8" s="6"/>
      <c r="O8" s="6"/>
      <c r="P8" s="6"/>
      <c r="Q8" s="6"/>
      <c r="R8" s="6"/>
      <c r="S8" s="6"/>
      <c r="T8" s="6"/>
      <c r="U8" s="202" t="s">
        <v>9</v>
      </c>
      <c r="V8" s="202"/>
      <c r="W8" s="202"/>
      <c r="X8" s="202"/>
      <c r="Y8" s="202"/>
      <c r="Z8" s="202"/>
      <c r="AA8" s="202"/>
      <c r="AB8" s="189" t="s">
        <v>157</v>
      </c>
      <c r="AC8" s="190"/>
      <c r="AD8" s="190"/>
      <c r="AE8" s="190"/>
      <c r="AF8" s="190"/>
      <c r="AG8" s="191"/>
      <c r="AH8" s="198" t="s">
        <v>159</v>
      </c>
      <c r="AI8" s="199"/>
      <c r="AJ8" s="236" t="str">
        <f>LEFT(TEXT(基本情報!L12,"000-0000"),3)</f>
        <v>000</v>
      </c>
      <c r="AK8" s="236"/>
      <c r="AL8" s="236"/>
      <c r="AM8" s="199" t="s">
        <v>158</v>
      </c>
      <c r="AN8" s="199"/>
      <c r="AO8" s="237" t="str">
        <f>RIGHT(TEXT(基本情報!L12,"000-0000"),4)</f>
        <v>0000</v>
      </c>
      <c r="AP8" s="237"/>
      <c r="AQ8" s="237"/>
      <c r="AR8" s="199"/>
      <c r="AS8" s="199"/>
      <c r="AT8" s="199"/>
      <c r="AU8" s="199"/>
      <c r="AV8" s="199"/>
      <c r="AW8" s="199"/>
      <c r="AX8" s="199"/>
      <c r="AY8" s="199"/>
      <c r="AZ8" s="199"/>
      <c r="BA8" s="199"/>
      <c r="BB8" s="199"/>
      <c r="BC8" s="199"/>
      <c r="BD8" s="199"/>
      <c r="BE8" s="200"/>
      <c r="BF8" s="7"/>
    </row>
    <row r="9" spans="2:58" ht="24.75" customHeight="1" x14ac:dyDescent="0.15">
      <c r="B9" s="5"/>
      <c r="C9" s="6"/>
      <c r="D9" s="6"/>
      <c r="E9" s="6"/>
      <c r="F9" s="6"/>
      <c r="G9" s="6"/>
      <c r="H9" s="6"/>
      <c r="I9" s="6"/>
      <c r="J9" s="6"/>
      <c r="K9" s="6"/>
      <c r="L9" s="6"/>
      <c r="M9" s="6"/>
      <c r="N9" s="6"/>
      <c r="O9" s="6"/>
      <c r="P9" s="6"/>
      <c r="Q9" s="6"/>
      <c r="R9" s="6"/>
      <c r="S9" s="6"/>
      <c r="T9" s="6"/>
      <c r="U9" s="202"/>
      <c r="V9" s="202"/>
      <c r="W9" s="202"/>
      <c r="X9" s="202"/>
      <c r="Y9" s="202"/>
      <c r="Z9" s="202"/>
      <c r="AA9" s="202"/>
      <c r="AB9" s="192"/>
      <c r="AC9" s="193"/>
      <c r="AD9" s="193"/>
      <c r="AE9" s="193"/>
      <c r="AF9" s="193"/>
      <c r="AG9" s="194"/>
      <c r="AH9" s="183" t="str">
        <f>IF(基本情報!L13="","",基本情報!L13)</f>
        <v/>
      </c>
      <c r="AI9" s="184"/>
      <c r="AJ9" s="184"/>
      <c r="AK9" s="184"/>
      <c r="AL9" s="184"/>
      <c r="AM9" s="184"/>
      <c r="AN9" s="184"/>
      <c r="AO9" s="184"/>
      <c r="AP9" s="184"/>
      <c r="AQ9" s="184"/>
      <c r="AR9" s="184"/>
      <c r="AS9" s="184"/>
      <c r="AT9" s="184"/>
      <c r="AU9" s="184"/>
      <c r="AV9" s="184"/>
      <c r="AW9" s="184"/>
      <c r="AX9" s="184"/>
      <c r="AY9" s="184"/>
      <c r="AZ9" s="184"/>
      <c r="BA9" s="184"/>
      <c r="BB9" s="184"/>
      <c r="BC9" s="184"/>
      <c r="BD9" s="184"/>
      <c r="BE9" s="185"/>
      <c r="BF9" s="7"/>
    </row>
    <row r="10" spans="2:58" ht="24.75" customHeight="1" x14ac:dyDescent="0.15">
      <c r="B10" s="5"/>
      <c r="C10" s="6"/>
      <c r="D10" s="6"/>
      <c r="E10" s="6"/>
      <c r="F10" s="6"/>
      <c r="G10" s="6"/>
      <c r="H10" s="6"/>
      <c r="I10" s="6"/>
      <c r="J10" s="6"/>
      <c r="K10" s="6"/>
      <c r="L10" s="6"/>
      <c r="M10" s="6"/>
      <c r="N10" s="6"/>
      <c r="O10" s="6"/>
      <c r="P10" s="6"/>
      <c r="Q10" s="6"/>
      <c r="R10" s="6"/>
      <c r="S10" s="6"/>
      <c r="T10" s="6"/>
      <c r="U10" s="202"/>
      <c r="V10" s="202"/>
      <c r="W10" s="202"/>
      <c r="X10" s="202"/>
      <c r="Y10" s="202"/>
      <c r="Z10" s="202"/>
      <c r="AA10" s="202"/>
      <c r="AB10" s="195"/>
      <c r="AC10" s="196"/>
      <c r="AD10" s="196"/>
      <c r="AE10" s="196"/>
      <c r="AF10" s="196"/>
      <c r="AG10" s="197"/>
      <c r="AH10" s="186"/>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8"/>
      <c r="BF10" s="7"/>
    </row>
    <row r="11" spans="2:58" ht="22.5" customHeight="1" x14ac:dyDescent="0.15">
      <c r="B11" s="5"/>
      <c r="C11" s="6"/>
      <c r="D11" s="6"/>
      <c r="E11" s="6"/>
      <c r="F11" s="6"/>
      <c r="G11" s="6"/>
      <c r="H11" s="6"/>
      <c r="I11" s="6"/>
      <c r="J11" s="6"/>
      <c r="K11" s="6"/>
      <c r="L11" s="6"/>
      <c r="M11" s="6"/>
      <c r="N11" s="6"/>
      <c r="O11" s="6"/>
      <c r="P11" s="6"/>
      <c r="Q11" s="6"/>
      <c r="R11" s="6"/>
      <c r="S11" s="6"/>
      <c r="T11" s="6"/>
      <c r="U11" s="202"/>
      <c r="V11" s="202"/>
      <c r="W11" s="202"/>
      <c r="X11" s="202"/>
      <c r="Y11" s="202"/>
      <c r="Z11" s="202"/>
      <c r="AA11" s="202"/>
      <c r="AB11" s="202" t="s">
        <v>6</v>
      </c>
      <c r="AC11" s="202"/>
      <c r="AD11" s="202"/>
      <c r="AE11" s="202"/>
      <c r="AF11" s="202"/>
      <c r="AG11" s="202"/>
      <c r="AH11" s="204" t="str">
        <f>IF(基本情報!L15="","",基本情報!L15)</f>
        <v/>
      </c>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6"/>
      <c r="BF11" s="7"/>
    </row>
    <row r="12" spans="2:58" ht="59.25" customHeight="1" x14ac:dyDescent="0.15">
      <c r="B12" s="5"/>
      <c r="C12" s="6"/>
      <c r="D12" s="6"/>
      <c r="E12" s="6"/>
      <c r="F12" s="6"/>
      <c r="G12" s="6"/>
      <c r="H12" s="6"/>
      <c r="I12" s="6"/>
      <c r="J12" s="6"/>
      <c r="K12" s="6"/>
      <c r="L12" s="6"/>
      <c r="M12" s="6"/>
      <c r="N12" s="6"/>
      <c r="O12" s="6"/>
      <c r="P12" s="6"/>
      <c r="Q12" s="6"/>
      <c r="R12" s="6"/>
      <c r="S12" s="6"/>
      <c r="T12" s="6"/>
      <c r="U12" s="202"/>
      <c r="V12" s="202"/>
      <c r="W12" s="202"/>
      <c r="X12" s="202"/>
      <c r="Y12" s="202"/>
      <c r="Z12" s="202"/>
      <c r="AA12" s="202"/>
      <c r="AB12" s="202" t="s">
        <v>7</v>
      </c>
      <c r="AC12" s="202"/>
      <c r="AD12" s="202"/>
      <c r="AE12" s="202"/>
      <c r="AF12" s="202"/>
      <c r="AG12" s="202"/>
      <c r="AH12" s="203" t="str">
        <f>IF(基本情報!L14="","",基本情報!L14) &amp; CHAR(10) &amp; IF(基本情報!L11="","",基本情報!L11)</f>
        <v xml:space="preserve">
</v>
      </c>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7"/>
    </row>
    <row r="13" spans="2:58" ht="32.25" customHeight="1" x14ac:dyDescent="0.15">
      <c r="B13" s="5"/>
      <c r="C13" s="6"/>
      <c r="D13" s="6"/>
      <c r="E13" s="6"/>
      <c r="F13" s="6"/>
      <c r="G13" s="6"/>
      <c r="H13" s="6"/>
      <c r="I13" s="6"/>
      <c r="J13" s="6"/>
      <c r="K13" s="6"/>
      <c r="L13" s="6"/>
      <c r="M13" s="6"/>
      <c r="N13" s="6"/>
      <c r="O13" s="6"/>
      <c r="P13" s="6"/>
      <c r="Q13" s="6"/>
      <c r="R13" s="6"/>
      <c r="S13" s="6"/>
      <c r="T13" s="6"/>
      <c r="U13" s="202"/>
      <c r="V13" s="202"/>
      <c r="W13" s="202"/>
      <c r="X13" s="202"/>
      <c r="Y13" s="202"/>
      <c r="Z13" s="202"/>
      <c r="AA13" s="202"/>
      <c r="AB13" s="202" t="s">
        <v>8</v>
      </c>
      <c r="AC13" s="202"/>
      <c r="AD13" s="202"/>
      <c r="AE13" s="202"/>
      <c r="AF13" s="202"/>
      <c r="AG13" s="202"/>
      <c r="AH13" s="203" t="str">
        <f>IF(基本情報!L16="","",基本情報!L16)</f>
        <v/>
      </c>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7"/>
    </row>
    <row r="14" spans="2:58" ht="28.5" customHeight="1" x14ac:dyDescent="0.15">
      <c r="B14" s="5"/>
      <c r="C14" s="6"/>
      <c r="D14" s="6" t="s">
        <v>10</v>
      </c>
      <c r="E14" s="6"/>
      <c r="F14" s="6"/>
      <c r="G14" s="6"/>
      <c r="H14" s="6"/>
      <c r="I14" s="6"/>
      <c r="J14" s="6"/>
      <c r="K14" s="6"/>
      <c r="L14" s="6"/>
      <c r="M14" s="6"/>
      <c r="N14" s="6"/>
      <c r="O14" s="6"/>
      <c r="P14" s="6"/>
      <c r="Q14" s="6"/>
      <c r="R14" s="6"/>
      <c r="S14" s="6"/>
      <c r="T14" s="6"/>
      <c r="U14" s="6"/>
      <c r="V14" s="8"/>
      <c r="W14" s="8"/>
      <c r="X14" s="8"/>
      <c r="Y14" s="8"/>
      <c r="Z14" s="8"/>
      <c r="AA14" s="8"/>
      <c r="AB14" s="8"/>
      <c r="AC14" s="8"/>
      <c r="AD14" s="8"/>
      <c r="AE14" s="8"/>
      <c r="AF14" s="8"/>
      <c r="AG14" s="8"/>
      <c r="AH14" s="6"/>
      <c r="AI14" s="6"/>
      <c r="AJ14" s="6"/>
      <c r="AK14" s="6"/>
      <c r="AL14" s="6"/>
      <c r="AM14" s="6"/>
      <c r="AN14" s="6"/>
      <c r="AO14" s="6"/>
      <c r="AP14" s="6"/>
      <c r="AQ14" s="6"/>
      <c r="AR14" s="6"/>
      <c r="AS14" s="6"/>
      <c r="AT14" s="6"/>
      <c r="AU14" s="6"/>
      <c r="AV14" s="6"/>
      <c r="AW14" s="6"/>
      <c r="AX14" s="6"/>
      <c r="AY14" s="6"/>
      <c r="AZ14" s="6"/>
      <c r="BA14" s="6"/>
      <c r="BB14" s="6"/>
      <c r="BC14" s="6"/>
      <c r="BD14" s="6"/>
      <c r="BE14" s="6"/>
      <c r="BF14" s="7"/>
    </row>
    <row r="15" spans="2:58" ht="15" customHeight="1" x14ac:dyDescent="0.15">
      <c r="B15" s="5"/>
      <c r="C15" s="6"/>
      <c r="D15" s="97">
        <f>基本情報!L7</f>
        <v>0</v>
      </c>
      <c r="E15" s="97"/>
      <c r="F15" s="97"/>
      <c r="G15" s="97"/>
      <c r="H15" s="97"/>
      <c r="I15" s="97"/>
      <c r="J15" s="97"/>
      <c r="K15" s="97"/>
      <c r="L15" s="97"/>
      <c r="M15" s="6"/>
      <c r="N15" s="6"/>
      <c r="O15" s="6"/>
      <c r="P15" s="6"/>
      <c r="Q15" s="6"/>
      <c r="R15" s="6"/>
      <c r="S15" s="6"/>
      <c r="T15" s="6"/>
      <c r="U15" s="6"/>
      <c r="V15" s="8"/>
      <c r="W15" s="8"/>
      <c r="X15" s="8"/>
      <c r="Y15" s="8"/>
      <c r="Z15" s="8"/>
      <c r="AA15" s="8"/>
      <c r="AH15" s="6"/>
      <c r="AI15" s="6"/>
      <c r="AJ15" s="6"/>
      <c r="AK15" s="6"/>
      <c r="AL15" s="6"/>
      <c r="AM15" s="6"/>
      <c r="AN15" s="6"/>
      <c r="AO15" s="6"/>
      <c r="AP15" s="6"/>
      <c r="AQ15" s="6"/>
      <c r="AR15" s="6"/>
      <c r="AS15" s="6"/>
      <c r="AT15" s="6"/>
      <c r="AU15" s="6"/>
      <c r="AV15" s="6"/>
      <c r="AW15" s="6"/>
      <c r="AX15" s="6"/>
      <c r="AY15" s="6"/>
      <c r="AZ15" s="6"/>
      <c r="BA15" s="6"/>
      <c r="BB15" s="6"/>
      <c r="BC15" s="6"/>
      <c r="BD15" s="6"/>
      <c r="BE15" s="6"/>
      <c r="BF15" s="7"/>
    </row>
    <row r="16" spans="2:58" ht="39" customHeight="1" x14ac:dyDescent="0.15">
      <c r="B16" s="5"/>
      <c r="C16" s="6"/>
      <c r="D16" s="202" t="str">
        <f>TEXT(D15,"GGG")</f>
        <v>明治</v>
      </c>
      <c r="E16" s="202"/>
      <c r="F16" s="202"/>
      <c r="G16" s="230" t="str">
        <f>LEFT(TEXT($D$15,"EE"),1)</f>
        <v>3</v>
      </c>
      <c r="H16" s="230"/>
      <c r="I16" s="230"/>
      <c r="J16" s="230" t="str">
        <f>RIGHT(TEXT($D$15,"EE"),1)</f>
        <v>3</v>
      </c>
      <c r="K16" s="230"/>
      <c r="L16" s="230"/>
      <c r="M16" s="202" t="s">
        <v>1</v>
      </c>
      <c r="N16" s="202"/>
      <c r="O16" s="202"/>
      <c r="P16" s="230" t="str">
        <f>LEFT(TEXT($D$15,"MM"),1)</f>
        <v>0</v>
      </c>
      <c r="Q16" s="230"/>
      <c r="R16" s="230"/>
      <c r="S16" s="230" t="str">
        <f>RIGHT(TEXT($D$15,"MM"),1)</f>
        <v>1</v>
      </c>
      <c r="T16" s="230"/>
      <c r="U16" s="230"/>
      <c r="V16" s="202" t="s">
        <v>11</v>
      </c>
      <c r="W16" s="202"/>
      <c r="X16" s="202"/>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7"/>
    </row>
    <row r="17" spans="2:58" ht="27.75" customHeight="1" x14ac:dyDescent="0.15">
      <c r="B17" s="5"/>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7"/>
    </row>
    <row r="18" spans="2:58" ht="15.75" customHeight="1" x14ac:dyDescent="0.15">
      <c r="B18" s="5"/>
      <c r="C18" s="6"/>
      <c r="D18" s="224" t="s">
        <v>16</v>
      </c>
      <c r="E18" s="225"/>
      <c r="F18" s="225"/>
      <c r="G18" s="225"/>
      <c r="H18" s="225"/>
      <c r="I18" s="226"/>
      <c r="J18" s="214" t="s">
        <v>12</v>
      </c>
      <c r="K18" s="215"/>
      <c r="L18" s="215"/>
      <c r="M18" s="216"/>
      <c r="N18" s="220"/>
      <c r="O18" s="221"/>
      <c r="P18" s="221"/>
      <c r="Q18" s="222"/>
      <c r="R18" s="220"/>
      <c r="S18" s="221"/>
      <c r="T18" s="221"/>
      <c r="U18" s="222"/>
      <c r="V18" s="214" t="s">
        <v>13</v>
      </c>
      <c r="W18" s="215"/>
      <c r="X18" s="215"/>
      <c r="Y18" s="216"/>
      <c r="Z18" s="220"/>
      <c r="AA18" s="221"/>
      <c r="AB18" s="221"/>
      <c r="AC18" s="222"/>
      <c r="AD18" s="217"/>
      <c r="AE18" s="218"/>
      <c r="AF18" s="218"/>
      <c r="AG18" s="219"/>
      <c r="AH18" s="214" t="s">
        <v>14</v>
      </c>
      <c r="AI18" s="215"/>
      <c r="AJ18" s="215"/>
      <c r="AK18" s="216"/>
      <c r="AL18" s="217"/>
      <c r="AM18" s="218"/>
      <c r="AN18" s="218"/>
      <c r="AO18" s="219"/>
      <c r="AP18" s="220"/>
      <c r="AQ18" s="221"/>
      <c r="AR18" s="221"/>
      <c r="AS18" s="222"/>
      <c r="AT18" s="214" t="s">
        <v>15</v>
      </c>
      <c r="AU18" s="215"/>
      <c r="AV18" s="215"/>
      <c r="AW18" s="216"/>
      <c r="AX18" s="6"/>
      <c r="AY18" s="6"/>
      <c r="AZ18" s="6"/>
      <c r="BA18" s="6"/>
      <c r="BB18" s="6"/>
      <c r="BC18" s="6"/>
      <c r="BD18" s="6"/>
      <c r="BE18" s="6"/>
      <c r="BF18" s="7"/>
    </row>
    <row r="19" spans="2:58" ht="49.5" customHeight="1" x14ac:dyDescent="0.15">
      <c r="B19" s="5"/>
      <c r="C19" s="6"/>
      <c r="D19" s="227"/>
      <c r="E19" s="228"/>
      <c r="F19" s="228"/>
      <c r="G19" s="228"/>
      <c r="H19" s="228"/>
      <c r="I19" s="229"/>
      <c r="J19" s="211" t="str">
        <f>IF(LEN(AI24)=10,MID(AI24,LEN(AI24)-9,1),"")</f>
        <v/>
      </c>
      <c r="K19" s="212"/>
      <c r="L19" s="212"/>
      <c r="M19" s="213"/>
      <c r="N19" s="211" t="str">
        <f>IF(LEN(AI24)&gt;=9,MID(AI24,LEN(AI24)-8,1),"")</f>
        <v/>
      </c>
      <c r="O19" s="212"/>
      <c r="P19" s="212"/>
      <c r="Q19" s="213"/>
      <c r="R19" s="211" t="str">
        <f>IF(LEN(AI24)&gt;=8,MID(AI24,LEN(AI24)-7,1),"")</f>
        <v/>
      </c>
      <c r="S19" s="212"/>
      <c r="T19" s="212"/>
      <c r="U19" s="213"/>
      <c r="V19" s="211" t="str">
        <f>IF(LEN(AI24)&gt;=7,MID(AI24,LEN(AI24)-6,1),"")</f>
        <v/>
      </c>
      <c r="W19" s="212"/>
      <c r="X19" s="212"/>
      <c r="Y19" s="213"/>
      <c r="Z19" s="211" t="str">
        <f>IF(LEN(AI24)&gt;=6,MID(AI24,LEN(AI24)-5,1),"")</f>
        <v/>
      </c>
      <c r="AA19" s="212"/>
      <c r="AB19" s="212"/>
      <c r="AC19" s="213"/>
      <c r="AD19" s="211" t="str">
        <f>IF(LEN(AI24)&gt;=5,MID(AI24,LEN(AI24)-4,1),"")</f>
        <v/>
      </c>
      <c r="AE19" s="212"/>
      <c r="AF19" s="212"/>
      <c r="AG19" s="213"/>
      <c r="AH19" s="211" t="str">
        <f>IF(LEN(AI24)&gt;=4,MID(AI24,LEN(AI24)-3,1),"")</f>
        <v/>
      </c>
      <c r="AI19" s="212"/>
      <c r="AJ19" s="212"/>
      <c r="AK19" s="213"/>
      <c r="AL19" s="211" t="str">
        <f>IF(LEN(AI24)&gt;=3,MID(AI24,LEN(AI24)-2,1),"")</f>
        <v/>
      </c>
      <c r="AM19" s="212"/>
      <c r="AN19" s="212"/>
      <c r="AO19" s="213"/>
      <c r="AP19" s="211" t="str">
        <f>IF(LEN(AI24)&gt;=2,MID(AI24,LEN(AI24)-1,1),"")</f>
        <v/>
      </c>
      <c r="AQ19" s="212"/>
      <c r="AR19" s="212"/>
      <c r="AS19" s="213"/>
      <c r="AT19" s="211" t="str">
        <f>IF(LEN(AI24)&gt;=1,MID(AI24,LEN(AI24),1),"")</f>
        <v>0</v>
      </c>
      <c r="AU19" s="212"/>
      <c r="AV19" s="212"/>
      <c r="AW19" s="213"/>
      <c r="AX19" s="6"/>
      <c r="AY19" s="6"/>
      <c r="AZ19" s="6"/>
      <c r="BA19" s="6"/>
      <c r="BB19" s="6"/>
      <c r="BC19" s="6"/>
      <c r="BD19" s="6"/>
      <c r="BE19" s="6"/>
      <c r="BF19" s="7"/>
    </row>
    <row r="20" spans="2:58" ht="27.75" customHeight="1" x14ac:dyDescent="0.15">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7"/>
    </row>
    <row r="21" spans="2:58" ht="36.75" customHeight="1" x14ac:dyDescent="0.15">
      <c r="B21" s="5"/>
      <c r="C21" s="6"/>
      <c r="D21" s="202" t="s">
        <v>17</v>
      </c>
      <c r="E21" s="202"/>
      <c r="F21" s="202"/>
      <c r="G21" s="223" t="s">
        <v>18</v>
      </c>
      <c r="H21" s="223"/>
      <c r="I21" s="223"/>
      <c r="J21" s="223"/>
      <c r="K21" s="223"/>
      <c r="L21" s="223"/>
      <c r="M21" s="223"/>
      <c r="N21" s="223"/>
      <c r="O21" s="223"/>
      <c r="P21" s="223"/>
      <c r="Q21" s="223"/>
      <c r="R21" s="223"/>
      <c r="S21" s="223"/>
      <c r="T21" s="223"/>
      <c r="U21" s="223"/>
      <c r="V21" s="223"/>
      <c r="W21" s="223"/>
      <c r="X21" s="223"/>
      <c r="Y21" s="223"/>
      <c r="Z21" s="223"/>
      <c r="AA21" s="223"/>
      <c r="AB21" s="223"/>
      <c r="AC21" s="223" t="s">
        <v>19</v>
      </c>
      <c r="AD21" s="223"/>
      <c r="AE21" s="223"/>
      <c r="AF21" s="223"/>
      <c r="AG21" s="223"/>
      <c r="AH21" s="223"/>
      <c r="AI21" s="223" t="s">
        <v>20</v>
      </c>
      <c r="AJ21" s="223"/>
      <c r="AK21" s="223"/>
      <c r="AL21" s="223"/>
      <c r="AM21" s="223"/>
      <c r="AN21" s="223"/>
      <c r="AO21" s="223"/>
      <c r="AP21" s="223"/>
      <c r="AQ21" s="223"/>
      <c r="AR21" s="223"/>
      <c r="AS21" s="223"/>
      <c r="AT21" s="223"/>
      <c r="AU21" s="223"/>
      <c r="AV21" s="223"/>
      <c r="AW21" s="223"/>
      <c r="AX21" s="223"/>
      <c r="AY21" s="223"/>
      <c r="AZ21" s="223"/>
      <c r="BA21" s="223"/>
      <c r="BB21" s="223"/>
      <c r="BC21" s="223"/>
      <c r="BD21" s="6"/>
      <c r="BE21" s="6"/>
      <c r="BF21" s="7"/>
    </row>
    <row r="22" spans="2:58" ht="36.75" customHeight="1" x14ac:dyDescent="0.15">
      <c r="B22" s="5"/>
      <c r="C22" s="6"/>
      <c r="D22" s="202"/>
      <c r="E22" s="202"/>
      <c r="F22" s="202"/>
      <c r="G22" s="208" t="s">
        <v>22</v>
      </c>
      <c r="H22" s="208"/>
      <c r="I22" s="208"/>
      <c r="J22" s="208"/>
      <c r="K22" s="208"/>
      <c r="L22" s="208"/>
      <c r="M22" s="208"/>
      <c r="N22" s="208"/>
      <c r="O22" s="208"/>
      <c r="P22" s="208"/>
      <c r="Q22" s="208"/>
      <c r="R22" s="208"/>
      <c r="S22" s="208"/>
      <c r="T22" s="208"/>
      <c r="U22" s="208"/>
      <c r="V22" s="208"/>
      <c r="W22" s="208"/>
      <c r="X22" s="208"/>
      <c r="Y22" s="208"/>
      <c r="Z22" s="208"/>
      <c r="AA22" s="208"/>
      <c r="AB22" s="208"/>
      <c r="AC22" s="210">
        <f>SUM(開始シート:終了シート!$EE$46)</f>
        <v>0</v>
      </c>
      <c r="AD22" s="210"/>
      <c r="AE22" s="210"/>
      <c r="AF22" s="210"/>
      <c r="AG22" s="210"/>
      <c r="AH22" s="210"/>
      <c r="AI22" s="209">
        <f>SUM(開始シート:終了シート!$EQ$135)</f>
        <v>0</v>
      </c>
      <c r="AJ22" s="209"/>
      <c r="AK22" s="209"/>
      <c r="AL22" s="209"/>
      <c r="AM22" s="209"/>
      <c r="AN22" s="209"/>
      <c r="AO22" s="209"/>
      <c r="AP22" s="209"/>
      <c r="AQ22" s="209"/>
      <c r="AR22" s="209"/>
      <c r="AS22" s="209"/>
      <c r="AT22" s="209"/>
      <c r="AU22" s="209"/>
      <c r="AV22" s="209"/>
      <c r="AW22" s="209"/>
      <c r="AX22" s="209"/>
      <c r="AY22" s="209"/>
      <c r="AZ22" s="209"/>
      <c r="BA22" s="209"/>
      <c r="BB22" s="209"/>
      <c r="BC22" s="209"/>
      <c r="BD22" s="6"/>
      <c r="BE22" s="6"/>
      <c r="BF22" s="7"/>
    </row>
    <row r="23" spans="2:58" ht="36.75" customHeight="1" x14ac:dyDescent="0.15">
      <c r="B23" s="5"/>
      <c r="C23" s="6"/>
      <c r="D23" s="202"/>
      <c r="E23" s="202"/>
      <c r="F23" s="202"/>
      <c r="G23" s="208" t="s">
        <v>21</v>
      </c>
      <c r="H23" s="208"/>
      <c r="I23" s="208"/>
      <c r="J23" s="208"/>
      <c r="K23" s="208"/>
      <c r="L23" s="208"/>
      <c r="M23" s="208"/>
      <c r="N23" s="208"/>
      <c r="O23" s="208"/>
      <c r="P23" s="208"/>
      <c r="Q23" s="208"/>
      <c r="R23" s="208"/>
      <c r="S23" s="208"/>
      <c r="T23" s="208"/>
      <c r="U23" s="208"/>
      <c r="V23" s="208"/>
      <c r="W23" s="208"/>
      <c r="X23" s="208"/>
      <c r="Y23" s="208"/>
      <c r="Z23" s="208"/>
      <c r="AA23" s="208"/>
      <c r="AB23" s="208"/>
      <c r="AC23" s="210"/>
      <c r="AD23" s="210"/>
      <c r="AE23" s="210"/>
      <c r="AF23" s="210"/>
      <c r="AG23" s="210"/>
      <c r="AH23" s="210"/>
      <c r="AI23" s="209">
        <f>SUM(開始シート:終了シート!$EQ$138)</f>
        <v>0</v>
      </c>
      <c r="AJ23" s="209"/>
      <c r="AK23" s="209"/>
      <c r="AL23" s="209"/>
      <c r="AM23" s="209"/>
      <c r="AN23" s="209"/>
      <c r="AO23" s="209"/>
      <c r="AP23" s="209"/>
      <c r="AQ23" s="209"/>
      <c r="AR23" s="209"/>
      <c r="AS23" s="209"/>
      <c r="AT23" s="209"/>
      <c r="AU23" s="209"/>
      <c r="AV23" s="209"/>
      <c r="AW23" s="209"/>
      <c r="AX23" s="209"/>
      <c r="AY23" s="209"/>
      <c r="AZ23" s="209"/>
      <c r="BA23" s="209"/>
      <c r="BB23" s="209"/>
      <c r="BC23" s="209"/>
      <c r="BD23" s="6"/>
      <c r="BE23" s="6"/>
      <c r="BF23" s="7"/>
    </row>
    <row r="24" spans="2:58" ht="21.75" customHeight="1" x14ac:dyDescent="0.15">
      <c r="B24" s="5"/>
      <c r="C24" s="6"/>
      <c r="D24" s="8"/>
      <c r="E24" s="8"/>
      <c r="F24" s="8"/>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12">
        <f>AI22-AI23</f>
        <v>0</v>
      </c>
      <c r="AJ24" s="6"/>
      <c r="AK24" s="6"/>
      <c r="AL24" s="6"/>
      <c r="AM24" s="6"/>
      <c r="AN24" s="6"/>
      <c r="AO24" s="6"/>
      <c r="AP24" s="6"/>
      <c r="AQ24" s="6"/>
      <c r="AR24" s="6"/>
      <c r="AS24" s="6"/>
      <c r="AT24" s="6"/>
      <c r="AU24" s="6"/>
      <c r="AV24" s="6"/>
      <c r="AW24" s="6"/>
      <c r="AX24" s="6"/>
      <c r="AY24" s="6"/>
      <c r="AZ24" s="6"/>
      <c r="BA24" s="6"/>
      <c r="BB24" s="6"/>
      <c r="BC24" s="6"/>
      <c r="BD24" s="6"/>
      <c r="BE24" s="6"/>
      <c r="BF24" s="7"/>
    </row>
    <row r="25" spans="2:58" ht="51.75" customHeight="1" x14ac:dyDescent="0.15">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1"/>
    </row>
    <row r="26" spans="2:58" x14ac:dyDescent="0.15">
      <c r="AX26" s="92" t="s">
        <v>743</v>
      </c>
    </row>
  </sheetData>
  <sheetProtection sheet="1" objects="1" scenarios="1"/>
  <mergeCells count="70">
    <mergeCell ref="AJ8:AL8"/>
    <mergeCell ref="AO8:AQ8"/>
    <mergeCell ref="AB7:AD7"/>
    <mergeCell ref="AE7:AG7"/>
    <mergeCell ref="AH7:AJ7"/>
    <mergeCell ref="AK7:AM7"/>
    <mergeCell ref="B3:BF3"/>
    <mergeCell ref="AT5:AU5"/>
    <mergeCell ref="AY5:AZ5"/>
    <mergeCell ref="BD5:BE5"/>
    <mergeCell ref="AQ5:AS5"/>
    <mergeCell ref="BA5:BC5"/>
    <mergeCell ref="AV5:AX5"/>
    <mergeCell ref="AN5:AP5"/>
    <mergeCell ref="S16:U16"/>
    <mergeCell ref="V16:X16"/>
    <mergeCell ref="AB11:AG11"/>
    <mergeCell ref="AB13:AG13"/>
    <mergeCell ref="AB12:AG12"/>
    <mergeCell ref="D16:F16"/>
    <mergeCell ref="G16:I16"/>
    <mergeCell ref="J16:L16"/>
    <mergeCell ref="M16:O16"/>
    <mergeCell ref="P16:R16"/>
    <mergeCell ref="AH18:AK18"/>
    <mergeCell ref="D18:I19"/>
    <mergeCell ref="J18:M18"/>
    <mergeCell ref="J19:M19"/>
    <mergeCell ref="N19:Q19"/>
    <mergeCell ref="R19:U19"/>
    <mergeCell ref="V19:Y19"/>
    <mergeCell ref="Z19:AC19"/>
    <mergeCell ref="AD19:AG19"/>
    <mergeCell ref="D21:F23"/>
    <mergeCell ref="AT19:AW19"/>
    <mergeCell ref="AT18:AW18"/>
    <mergeCell ref="AL18:AO18"/>
    <mergeCell ref="AP18:AS18"/>
    <mergeCell ref="G21:AB21"/>
    <mergeCell ref="AC21:AH21"/>
    <mergeCell ref="AI21:BC21"/>
    <mergeCell ref="AH19:AK19"/>
    <mergeCell ref="AL19:AO19"/>
    <mergeCell ref="AP19:AS19"/>
    <mergeCell ref="N18:Q18"/>
    <mergeCell ref="R18:U18"/>
    <mergeCell ref="V18:Y18"/>
    <mergeCell ref="Z18:AC18"/>
    <mergeCell ref="AD18:AG18"/>
    <mergeCell ref="G22:AB22"/>
    <mergeCell ref="G23:AB23"/>
    <mergeCell ref="AI22:BC22"/>
    <mergeCell ref="AI23:BC23"/>
    <mergeCell ref="AC22:AH23"/>
    <mergeCell ref="AH9:BE10"/>
    <mergeCell ref="AB8:AG10"/>
    <mergeCell ref="AH8:AI8"/>
    <mergeCell ref="AR8:BE8"/>
    <mergeCell ref="U7:AA7"/>
    <mergeCell ref="U8:AA13"/>
    <mergeCell ref="AH12:BE12"/>
    <mergeCell ref="AH11:BE11"/>
    <mergeCell ref="AH13:BE13"/>
    <mergeCell ref="BC7:BE7"/>
    <mergeCell ref="AN7:AP7"/>
    <mergeCell ref="AQ7:AS7"/>
    <mergeCell ref="AT7:AV7"/>
    <mergeCell ref="AW7:AY7"/>
    <mergeCell ref="AZ7:BB7"/>
    <mergeCell ref="AM8:AN8"/>
  </mergeCells>
  <phoneticPr fontId="1"/>
  <dataValidations count="8">
    <dataValidation allowBlank="1" showErrorMessage="1" promptTitle="事業所番号" prompt="事業所番号を数値で入力してください。" sqref="U6:AF6" xr:uid="{00000000-0002-0000-0200-000000000000}"/>
    <dataValidation allowBlank="1" showErrorMessage="1" promptTitle="サービス提供年月" prompt="サービス提供年月の1日を日付形式で入力してください。" sqref="D15:L15" xr:uid="{00000000-0002-0000-0200-000001000000}"/>
    <dataValidation allowBlank="1" showInputMessage="1" showErrorMessage="1" promptTitle="郵便番号" prompt="郵便番号の上３桁を入力してください。" sqref="AJ8:AL8" xr:uid="{00000000-0002-0000-0200-000002000000}"/>
    <dataValidation allowBlank="1" showInputMessage="1" showErrorMessage="1" promptTitle="郵便番号" prompt="郵便番号の下４桁を数値で入力してください。" sqref="AO8:AQ8" xr:uid="{00000000-0002-0000-0200-000003000000}"/>
    <dataValidation imeMode="on" allowBlank="1" showInputMessage="1" showErrorMessage="1" promptTitle="事業所代表者名" prompt="事業所の代表者の職名、氏名を入力してください。" sqref="AH13:BE13" xr:uid="{00000000-0002-0000-0200-000004000000}"/>
    <dataValidation imeMode="on" allowBlank="1" showInputMessage="1" showErrorMessage="1" promptTitle="事業所の住所" prompt="事業所の住所を入力してください。" sqref="AH9:BE10" xr:uid="{00000000-0002-0000-0200-000005000000}"/>
    <dataValidation allowBlank="1" showInputMessage="1" showErrorMessage="1" promptTitle="電話番号" prompt="事業所の電話番号を入力してください。" sqref="AH11:BE11" xr:uid="{00000000-0002-0000-0200-000006000000}"/>
    <dataValidation imeMode="on" allowBlank="1" showInputMessage="1" showErrorMessage="1" promptTitle="事業所名" prompt="事業所名を入力してください。" sqref="AH12:BE12" xr:uid="{00000000-0002-0000-0200-000007000000}"/>
  </dataValidations>
  <pageMargins left="0.43307086614173229" right="0.35433070866141736" top="0.62992125984251968" bottom="0.31496062992125984" header="0.43307086614173229" footer="0.23622047244094491"/>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C2E5A-DD85-4356-B510-C651788732B5}">
  <dimension ref="A1:MN147"/>
  <sheetViews>
    <sheetView showGridLines="0" view="pageBreakPreview" zoomScale="85" zoomScaleNormal="85" zoomScaleSheetLayoutView="85" workbookViewId="0"/>
  </sheetViews>
  <sheetFormatPr defaultColWidth="1.625" defaultRowHeight="18" customHeight="1" x14ac:dyDescent="0.15"/>
  <cols>
    <col min="1" max="8" width="1.625" style="31"/>
    <col min="9" max="14" width="3" style="31" customWidth="1"/>
    <col min="15" max="16" width="2.75" style="31" customWidth="1"/>
    <col min="17" max="22" width="1.375" style="31" customWidth="1"/>
    <col min="23" max="27" width="2.125" style="31" customWidth="1"/>
    <col min="28" max="34" width="2.5" style="31" customWidth="1"/>
    <col min="35" max="40" width="3" style="31" customWidth="1"/>
    <col min="41" max="49" width="2.75" style="31" customWidth="1"/>
    <col min="50" max="50" width="7" style="31" hidden="1" customWidth="1"/>
    <col min="51" max="51" width="4" style="48" hidden="1" customWidth="1"/>
    <col min="52" max="52" width="4" style="108" hidden="1" customWidth="1"/>
    <col min="53" max="53" width="11.625" style="109" hidden="1" customWidth="1"/>
    <col min="54" max="54" width="12.5" style="109" hidden="1" customWidth="1"/>
    <col min="55" max="55" width="7.625" style="109" hidden="1" customWidth="1"/>
    <col min="56" max="56" width="11.625" style="109" hidden="1" customWidth="1"/>
    <col min="57" max="57" width="12.5" style="109" hidden="1" customWidth="1"/>
    <col min="58" max="58" width="6.125" style="31" hidden="1" customWidth="1"/>
    <col min="59" max="60" width="6.875" style="31" hidden="1" customWidth="1"/>
    <col min="61" max="61" width="11.75" style="31" hidden="1" customWidth="1"/>
    <col min="62" max="62" width="6" style="31" hidden="1" customWidth="1"/>
    <col min="63" max="63" width="9" style="31" hidden="1" customWidth="1"/>
    <col min="64" max="64" width="11.625" style="31" hidden="1" customWidth="1"/>
    <col min="65" max="65" width="7.625" style="31" hidden="1" customWidth="1"/>
    <col min="66" max="105" width="12.5" style="31" hidden="1" customWidth="1"/>
    <col min="106" max="106" width="2.25" style="31" hidden="1" customWidth="1"/>
    <col min="107" max="107" width="1.625" style="31" customWidth="1"/>
    <col min="108" max="113" width="1.875" style="31" customWidth="1"/>
    <col min="114" max="133" width="2.25" style="31" customWidth="1"/>
    <col min="134" max="163" width="1.875" style="31" customWidth="1"/>
    <col min="164" max="166" width="0" style="31" hidden="1" customWidth="1"/>
    <col min="167" max="235" width="1.625" style="31"/>
    <col min="236" max="244" width="1.875" style="31" customWidth="1"/>
    <col min="245" max="264" width="2.25" style="31" customWidth="1"/>
    <col min="265" max="292" width="1.875" style="31" customWidth="1"/>
    <col min="293" max="293" width="1.625" style="31"/>
    <col min="294" max="294" width="0" style="31" hidden="1" customWidth="1"/>
    <col min="295" max="295" width="1.625" style="31"/>
    <col min="296" max="304" width="1.875" style="31" customWidth="1"/>
    <col min="305" max="324" width="2.25" style="31" customWidth="1"/>
    <col min="325" max="351" width="1.875" style="31" customWidth="1"/>
    <col min="352" max="16384" width="1.625" style="31"/>
  </cols>
  <sheetData>
    <row r="1" spans="1:352" ht="18" customHeight="1" x14ac:dyDescent="0.15">
      <c r="B1" s="45" t="s">
        <v>44</v>
      </c>
      <c r="AR1" s="46" t="str">
        <f ca="1">HYPERLINK("#"&amp;ADDRESS(IF(ISERROR(MATCH(TEXT(N4,"0000000000"),受給者一覧!B:B,0)),1,MATCH(TEXT(N4,"0000000000"),受給者一覧!B:B,0)),2,1,1,"受給者一覧"),"受給者一覧へ")</f>
        <v>受給者一覧へ</v>
      </c>
      <c r="AS1" s="47"/>
      <c r="AT1" s="47"/>
      <c r="AU1" s="47"/>
      <c r="AV1" s="47"/>
      <c r="AW1" s="47"/>
      <c r="DE1" s="45" t="s">
        <v>120</v>
      </c>
      <c r="FJ1" s="32"/>
      <c r="FL1" s="45" t="s">
        <v>139</v>
      </c>
      <c r="FM1" s="45"/>
      <c r="IB1" s="32"/>
      <c r="IC1" s="49"/>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G1" s="32"/>
      <c r="KH1" s="32"/>
      <c r="KI1" s="32"/>
      <c r="KJ1" s="49"/>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row>
    <row r="2" spans="1:352" ht="18" customHeight="1" x14ac:dyDescent="0.15">
      <c r="A2" s="6"/>
      <c r="B2" s="32"/>
      <c r="C2" s="32"/>
      <c r="D2" s="32"/>
      <c r="E2" s="32"/>
      <c r="F2" s="49"/>
      <c r="G2" s="32"/>
      <c r="H2" s="32"/>
      <c r="I2" s="32"/>
      <c r="J2" s="32"/>
      <c r="K2" s="32"/>
      <c r="L2" s="32"/>
      <c r="M2" s="32"/>
      <c r="N2" s="91" t="s">
        <v>43</v>
      </c>
      <c r="O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50"/>
      <c r="AS2" s="32"/>
      <c r="AT2" s="32"/>
      <c r="AU2" s="32"/>
      <c r="AV2" s="32"/>
      <c r="AW2" s="32"/>
      <c r="AX2" s="51"/>
      <c r="AY2" s="52"/>
      <c r="AZ2" s="110"/>
      <c r="BA2" s="111"/>
      <c r="BB2" s="111"/>
      <c r="BC2" s="111"/>
      <c r="BD2" s="112"/>
      <c r="BE2" s="11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53"/>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5"/>
      <c r="FH2" s="32"/>
      <c r="FI2" s="32"/>
      <c r="FJ2" s="32"/>
      <c r="FK2" s="32"/>
      <c r="FL2" s="53"/>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5"/>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56"/>
      <c r="KI2" s="56"/>
      <c r="KJ2" s="56"/>
      <c r="KK2" s="56"/>
      <c r="KL2" s="56"/>
      <c r="KM2" s="56"/>
      <c r="KN2" s="56"/>
      <c r="KO2" s="56"/>
      <c r="KP2" s="56"/>
      <c r="KQ2" s="56"/>
      <c r="KR2" s="56"/>
      <c r="KS2" s="56"/>
      <c r="KT2" s="56"/>
      <c r="KU2" s="56"/>
      <c r="KV2" s="56"/>
      <c r="KW2" s="56"/>
      <c r="KX2" s="56"/>
      <c r="KY2" s="56"/>
      <c r="KZ2" s="56"/>
      <c r="LA2" s="442" t="s">
        <v>725</v>
      </c>
      <c r="LB2" s="442"/>
      <c r="LC2" s="442"/>
      <c r="LD2" s="442"/>
      <c r="LE2" s="442"/>
      <c r="LF2" s="442"/>
      <c r="LG2" s="442"/>
      <c r="LH2" s="442"/>
      <c r="LI2" s="442"/>
      <c r="LJ2" s="442"/>
      <c r="LK2" s="442"/>
      <c r="LL2" s="442"/>
      <c r="LM2" s="442"/>
      <c r="LN2" s="442"/>
      <c r="LO2" s="442"/>
      <c r="LP2" s="442"/>
      <c r="LQ2" s="442"/>
      <c r="LR2" s="442"/>
      <c r="LS2" s="442"/>
      <c r="LT2" s="56"/>
      <c r="LU2" s="56"/>
      <c r="LV2" s="56"/>
      <c r="LW2" s="56"/>
      <c r="LX2" s="56"/>
      <c r="LY2" s="56"/>
      <c r="LZ2" s="56"/>
      <c r="MA2" s="56"/>
      <c r="MB2" s="56"/>
      <c r="MC2" s="56"/>
      <c r="MD2" s="56"/>
      <c r="ME2" s="56"/>
      <c r="MF2" s="56"/>
      <c r="MG2" s="56"/>
      <c r="MH2" s="56"/>
      <c r="MI2" s="56"/>
      <c r="MJ2" s="56"/>
      <c r="MK2" s="56"/>
      <c r="ML2" s="56"/>
      <c r="MM2" s="32"/>
      <c r="MN2" s="32"/>
    </row>
    <row r="3" spans="1:352" ht="18" customHeight="1" x14ac:dyDescent="0.15">
      <c r="A3" s="32"/>
      <c r="B3" s="49" t="str">
        <f>TEXT(請求書!$D$15,"GGGEE年MM月分")</f>
        <v>明治33年01月分</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164"/>
      <c r="AI3" s="32"/>
      <c r="AJ3" s="32"/>
      <c r="AK3" s="32"/>
      <c r="AL3" s="32"/>
      <c r="AM3" s="32"/>
      <c r="AN3" s="32"/>
      <c r="AO3" s="32"/>
      <c r="AP3" s="32"/>
      <c r="AQ3" s="32"/>
      <c r="AR3" s="32"/>
      <c r="AS3" s="32"/>
      <c r="AT3" s="32"/>
      <c r="AU3" s="32"/>
      <c r="AV3" s="32"/>
      <c r="AW3" s="32"/>
      <c r="AX3" s="18" t="s">
        <v>56</v>
      </c>
      <c r="AY3" s="18" t="s">
        <v>749</v>
      </c>
      <c r="AZ3" s="114" t="s">
        <v>52</v>
      </c>
      <c r="BA3" s="114" t="s">
        <v>53</v>
      </c>
      <c r="BB3" s="127" t="s">
        <v>756</v>
      </c>
      <c r="BC3" s="115" t="s">
        <v>694</v>
      </c>
      <c r="BD3" s="113" t="s">
        <v>161</v>
      </c>
      <c r="BE3" s="113" t="s">
        <v>162</v>
      </c>
      <c r="BF3" s="158" t="s">
        <v>54</v>
      </c>
      <c r="BG3" s="158" t="s">
        <v>55</v>
      </c>
      <c r="BH3" s="27" t="s">
        <v>699</v>
      </c>
      <c r="BI3" s="27" t="s">
        <v>710</v>
      </c>
      <c r="BJ3" s="27" t="s">
        <v>698</v>
      </c>
      <c r="BK3" s="27" t="s">
        <v>155</v>
      </c>
      <c r="BL3" s="27" t="s">
        <v>697</v>
      </c>
      <c r="BM3" s="27" t="s">
        <v>703</v>
      </c>
      <c r="BN3" s="27" t="s">
        <v>698</v>
      </c>
      <c r="BO3" s="27" t="s">
        <v>700</v>
      </c>
      <c r="BP3" s="28" t="s">
        <v>701</v>
      </c>
      <c r="BQ3" s="27" t="s">
        <v>702</v>
      </c>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32"/>
      <c r="DC3" s="32"/>
      <c r="DD3" s="384" t="s">
        <v>121</v>
      </c>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385"/>
      <c r="ED3" s="385"/>
      <c r="EE3" s="385"/>
      <c r="EF3" s="385"/>
      <c r="EG3" s="385"/>
      <c r="EH3" s="385"/>
      <c r="EI3" s="385"/>
      <c r="EJ3" s="385"/>
      <c r="EK3" s="385"/>
      <c r="EL3" s="385"/>
      <c r="EM3" s="385"/>
      <c r="EN3" s="385"/>
      <c r="EO3" s="385"/>
      <c r="EP3" s="385"/>
      <c r="EQ3" s="385"/>
      <c r="ER3" s="385"/>
      <c r="ES3" s="385"/>
      <c r="ET3" s="385"/>
      <c r="EU3" s="385"/>
      <c r="EV3" s="385"/>
      <c r="EW3" s="385"/>
      <c r="EX3" s="385"/>
      <c r="EY3" s="385"/>
      <c r="EZ3" s="385"/>
      <c r="FA3" s="385"/>
      <c r="FB3" s="385"/>
      <c r="FC3" s="385"/>
      <c r="FD3" s="385"/>
      <c r="FE3" s="385"/>
      <c r="FF3" s="385"/>
      <c r="FG3" s="386"/>
      <c r="FH3" s="32"/>
      <c r="FI3" s="32"/>
      <c r="FJ3" s="32"/>
      <c r="FK3" s="32"/>
      <c r="FL3" s="384" t="s">
        <v>140</v>
      </c>
      <c r="FM3" s="385"/>
      <c r="FN3" s="385"/>
      <c r="FO3" s="385"/>
      <c r="FP3" s="385"/>
      <c r="FQ3" s="385"/>
      <c r="FR3" s="385"/>
      <c r="FS3" s="385"/>
      <c r="FT3" s="385"/>
      <c r="FU3" s="385"/>
      <c r="FV3" s="385"/>
      <c r="FW3" s="385"/>
      <c r="FX3" s="385"/>
      <c r="FY3" s="385"/>
      <c r="FZ3" s="385"/>
      <c r="GA3" s="385"/>
      <c r="GB3" s="385"/>
      <c r="GC3" s="385"/>
      <c r="GD3" s="385"/>
      <c r="GE3" s="385"/>
      <c r="GF3" s="385"/>
      <c r="GG3" s="385"/>
      <c r="GH3" s="385"/>
      <c r="GI3" s="385"/>
      <c r="GJ3" s="385"/>
      <c r="GK3" s="385"/>
      <c r="GL3" s="385"/>
      <c r="GM3" s="385"/>
      <c r="GN3" s="385"/>
      <c r="GO3" s="385"/>
      <c r="GP3" s="385"/>
      <c r="GQ3" s="385"/>
      <c r="GR3" s="385"/>
      <c r="GS3" s="385"/>
      <c r="GT3" s="385"/>
      <c r="GU3" s="385"/>
      <c r="GV3" s="385"/>
      <c r="GW3" s="385"/>
      <c r="GX3" s="385"/>
      <c r="GY3" s="385"/>
      <c r="GZ3" s="385"/>
      <c r="HA3" s="385"/>
      <c r="HB3" s="385"/>
      <c r="HC3" s="385"/>
      <c r="HD3" s="385"/>
      <c r="HE3" s="385"/>
      <c r="HF3" s="385"/>
      <c r="HG3" s="385"/>
      <c r="HH3" s="385"/>
      <c r="HI3" s="385"/>
      <c r="HJ3" s="385"/>
      <c r="HK3" s="385"/>
      <c r="HL3" s="385"/>
      <c r="HM3" s="385"/>
      <c r="HN3" s="385"/>
      <c r="HO3" s="385"/>
      <c r="HP3" s="385"/>
      <c r="HQ3" s="385"/>
      <c r="HR3" s="385"/>
      <c r="HS3" s="385"/>
      <c r="HT3" s="385"/>
      <c r="HU3" s="385"/>
      <c r="HV3" s="385"/>
      <c r="HW3" s="385"/>
      <c r="HX3" s="385"/>
      <c r="HY3" s="385"/>
      <c r="HZ3" s="385"/>
      <c r="IA3" s="386"/>
      <c r="IB3" s="57"/>
      <c r="IC3" s="57"/>
      <c r="ID3" s="452" t="e">
        <f ca="1">TEXT(VLOOKUP(IM14,受給者一覧!$B$3:$Z$502,3,FALSE),"〒000-0000")</f>
        <v>#N/A</v>
      </c>
      <c r="IE3" s="452"/>
      <c r="IF3" s="452"/>
      <c r="IG3" s="452"/>
      <c r="IH3" s="452"/>
      <c r="II3" s="452"/>
      <c r="IJ3" s="452"/>
      <c r="IK3" s="452"/>
      <c r="IL3" s="452"/>
      <c r="IM3" s="452"/>
      <c r="IN3" s="452"/>
      <c r="IO3" s="452"/>
      <c r="IP3" s="452"/>
      <c r="IQ3" s="452"/>
      <c r="IR3" s="452"/>
      <c r="IS3" s="452"/>
      <c r="IT3" s="452"/>
      <c r="IU3" s="452"/>
      <c r="IV3" s="452"/>
      <c r="IW3" s="452"/>
      <c r="IX3" s="452"/>
      <c r="IY3" s="452"/>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159"/>
      <c r="KG3" s="32"/>
      <c r="KH3" s="56"/>
      <c r="KI3" s="56"/>
      <c r="KJ3" s="56"/>
      <c r="KK3" s="56"/>
      <c r="KL3" s="56"/>
      <c r="KM3" s="56"/>
      <c r="KN3" s="56"/>
      <c r="KO3" s="56"/>
      <c r="KP3" s="56"/>
      <c r="KQ3" s="56"/>
      <c r="KR3" s="56"/>
      <c r="KS3" s="56"/>
      <c r="KT3" s="56"/>
      <c r="KU3" s="56"/>
      <c r="KV3" s="56"/>
      <c r="KW3" s="56"/>
      <c r="KX3" s="56"/>
      <c r="KY3" s="56"/>
      <c r="KZ3" s="56"/>
      <c r="LA3" s="442"/>
      <c r="LB3" s="442"/>
      <c r="LC3" s="442"/>
      <c r="LD3" s="442"/>
      <c r="LE3" s="442"/>
      <c r="LF3" s="442"/>
      <c r="LG3" s="442"/>
      <c r="LH3" s="442"/>
      <c r="LI3" s="442"/>
      <c r="LJ3" s="442"/>
      <c r="LK3" s="442"/>
      <c r="LL3" s="442"/>
      <c r="LM3" s="442"/>
      <c r="LN3" s="442"/>
      <c r="LO3" s="442"/>
      <c r="LP3" s="442"/>
      <c r="LQ3" s="442"/>
      <c r="LR3" s="442"/>
      <c r="LS3" s="442"/>
      <c r="LT3" s="56"/>
      <c r="LU3" s="56"/>
      <c r="LV3" s="56"/>
      <c r="LW3" s="56"/>
      <c r="LX3" s="56"/>
      <c r="LY3" s="56"/>
      <c r="LZ3" s="56"/>
      <c r="MA3" s="58" t="s">
        <v>47</v>
      </c>
      <c r="MB3" s="59"/>
      <c r="MC3" s="59"/>
      <c r="MD3" s="59"/>
      <c r="ME3" s="59"/>
      <c r="MF3" s="59"/>
      <c r="MG3" s="59"/>
      <c r="MH3" s="59"/>
      <c r="MI3" s="59"/>
      <c r="MJ3" s="59"/>
      <c r="MK3" s="56"/>
      <c r="ML3" s="56"/>
      <c r="MM3" s="32"/>
      <c r="MN3" s="32"/>
    </row>
    <row r="4" spans="1:352" ht="18" customHeight="1" x14ac:dyDescent="0.15">
      <c r="A4" s="32"/>
      <c r="B4" s="303" t="s">
        <v>23</v>
      </c>
      <c r="C4" s="304"/>
      <c r="D4" s="304"/>
      <c r="E4" s="304"/>
      <c r="F4" s="304"/>
      <c r="G4" s="304"/>
      <c r="H4" s="304"/>
      <c r="I4" s="304"/>
      <c r="J4" s="304"/>
      <c r="K4" s="304"/>
      <c r="L4" s="304"/>
      <c r="M4" s="305"/>
      <c r="N4" s="387" t="str">
        <f ca="1">TEXT(RIGHT(CELL("filename",N4),LEN(CELL("filename",N4))-FIND("]",CELL("filename",N4))),"0000000000")</f>
        <v>雛型</v>
      </c>
      <c r="O4" s="388"/>
      <c r="P4" s="388"/>
      <c r="Q4" s="388"/>
      <c r="R4" s="388"/>
      <c r="S4" s="388"/>
      <c r="T4" s="388"/>
      <c r="U4" s="388"/>
      <c r="V4" s="388"/>
      <c r="W4" s="388"/>
      <c r="X4" s="388"/>
      <c r="Y4" s="388"/>
      <c r="Z4" s="388"/>
      <c r="AA4" s="388"/>
      <c r="AB4" s="388"/>
      <c r="AC4" s="388"/>
      <c r="AD4" s="388"/>
      <c r="AE4" s="389"/>
      <c r="AF4" s="303" t="s">
        <v>5</v>
      </c>
      <c r="AG4" s="304"/>
      <c r="AH4" s="304"/>
      <c r="AI4" s="304"/>
      <c r="AJ4" s="304"/>
      <c r="AK4" s="304"/>
      <c r="AL4" s="305"/>
      <c r="AM4" s="380" t="str">
        <f>請求書!$AB$7</f>
        <v>0</v>
      </c>
      <c r="AN4" s="380" t="str">
        <f>請求書!$AE$7</f>
        <v>0</v>
      </c>
      <c r="AO4" s="380" t="str">
        <f>請求書!$AH$7</f>
        <v>0</v>
      </c>
      <c r="AP4" s="380" t="str">
        <f>請求書!$AK$7</f>
        <v>0</v>
      </c>
      <c r="AQ4" s="380" t="str">
        <f>請求書!$AN$7</f>
        <v>0</v>
      </c>
      <c r="AR4" s="380" t="str">
        <f>請求書!$AQ$7</f>
        <v>0</v>
      </c>
      <c r="AS4" s="380" t="str">
        <f>請求書!$AT$7</f>
        <v>0</v>
      </c>
      <c r="AT4" s="380" t="str">
        <f>請求書!$AW$7</f>
        <v>0</v>
      </c>
      <c r="AU4" s="380" t="str">
        <f>請求書!$AZ$7</f>
        <v>0</v>
      </c>
      <c r="AV4" s="380" t="str">
        <f>請求書!$BC$7</f>
        <v>0</v>
      </c>
      <c r="AW4" s="145"/>
      <c r="AX4" s="103">
        <v>6</v>
      </c>
      <c r="AY4" s="104">
        <v>7</v>
      </c>
      <c r="AZ4" s="117">
        <v>8</v>
      </c>
      <c r="BA4" s="116">
        <v>9</v>
      </c>
      <c r="BB4" s="127">
        <v>10</v>
      </c>
      <c r="BC4" s="116">
        <v>11</v>
      </c>
      <c r="BD4" s="117">
        <v>12</v>
      </c>
      <c r="BE4" s="116">
        <v>13</v>
      </c>
      <c r="BF4" s="103">
        <v>14</v>
      </c>
      <c r="BG4" s="104">
        <v>15</v>
      </c>
      <c r="BH4" s="103">
        <v>16</v>
      </c>
      <c r="BI4" s="104">
        <v>17</v>
      </c>
      <c r="BJ4" s="103">
        <v>18</v>
      </c>
      <c r="BK4" s="104">
        <v>19</v>
      </c>
      <c r="BL4" s="103">
        <v>20</v>
      </c>
      <c r="BM4" s="104">
        <v>21</v>
      </c>
      <c r="BN4" s="103">
        <v>22</v>
      </c>
      <c r="BO4" s="104">
        <v>23</v>
      </c>
      <c r="BP4" s="103">
        <v>24</v>
      </c>
      <c r="BQ4" s="104">
        <v>25</v>
      </c>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32"/>
      <c r="DC4" s="32"/>
      <c r="DD4" s="384"/>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385"/>
      <c r="ED4" s="385"/>
      <c r="EE4" s="385"/>
      <c r="EF4" s="385"/>
      <c r="EG4" s="385"/>
      <c r="EH4" s="385"/>
      <c r="EI4" s="385"/>
      <c r="EJ4" s="385"/>
      <c r="EK4" s="385"/>
      <c r="EL4" s="385"/>
      <c r="EM4" s="385"/>
      <c r="EN4" s="385"/>
      <c r="EO4" s="385"/>
      <c r="EP4" s="385"/>
      <c r="EQ4" s="385"/>
      <c r="ER4" s="385"/>
      <c r="ES4" s="385"/>
      <c r="ET4" s="385"/>
      <c r="EU4" s="385"/>
      <c r="EV4" s="385"/>
      <c r="EW4" s="385"/>
      <c r="EX4" s="385"/>
      <c r="EY4" s="385"/>
      <c r="EZ4" s="385"/>
      <c r="FA4" s="385"/>
      <c r="FB4" s="385"/>
      <c r="FC4" s="385"/>
      <c r="FD4" s="385"/>
      <c r="FE4" s="385"/>
      <c r="FF4" s="385"/>
      <c r="FG4" s="386"/>
      <c r="FH4" s="60"/>
      <c r="FI4" s="60"/>
      <c r="FJ4" s="60"/>
      <c r="FK4" s="60"/>
      <c r="FL4" s="384"/>
      <c r="FM4" s="385"/>
      <c r="FN4" s="385"/>
      <c r="FO4" s="385"/>
      <c r="FP4" s="385"/>
      <c r="FQ4" s="385"/>
      <c r="FR4" s="385"/>
      <c r="FS4" s="385"/>
      <c r="FT4" s="385"/>
      <c r="FU4" s="385"/>
      <c r="FV4" s="385"/>
      <c r="FW4" s="385"/>
      <c r="FX4" s="385"/>
      <c r="FY4" s="385"/>
      <c r="FZ4" s="385"/>
      <c r="GA4" s="385"/>
      <c r="GB4" s="385"/>
      <c r="GC4" s="385"/>
      <c r="GD4" s="385"/>
      <c r="GE4" s="385"/>
      <c r="GF4" s="385"/>
      <c r="GG4" s="385"/>
      <c r="GH4" s="385"/>
      <c r="GI4" s="385"/>
      <c r="GJ4" s="385"/>
      <c r="GK4" s="385"/>
      <c r="GL4" s="385"/>
      <c r="GM4" s="385"/>
      <c r="GN4" s="385"/>
      <c r="GO4" s="385"/>
      <c r="GP4" s="385"/>
      <c r="GQ4" s="385"/>
      <c r="GR4" s="385"/>
      <c r="GS4" s="385"/>
      <c r="GT4" s="385"/>
      <c r="GU4" s="385"/>
      <c r="GV4" s="385"/>
      <c r="GW4" s="385"/>
      <c r="GX4" s="385"/>
      <c r="GY4" s="385"/>
      <c r="GZ4" s="385"/>
      <c r="HA4" s="385"/>
      <c r="HB4" s="385"/>
      <c r="HC4" s="385"/>
      <c r="HD4" s="385"/>
      <c r="HE4" s="385"/>
      <c r="HF4" s="385"/>
      <c r="HG4" s="385"/>
      <c r="HH4" s="385"/>
      <c r="HI4" s="385"/>
      <c r="HJ4" s="385"/>
      <c r="HK4" s="385"/>
      <c r="HL4" s="385"/>
      <c r="HM4" s="385"/>
      <c r="HN4" s="385"/>
      <c r="HO4" s="385"/>
      <c r="HP4" s="385"/>
      <c r="HQ4" s="385"/>
      <c r="HR4" s="385"/>
      <c r="HS4" s="385"/>
      <c r="HT4" s="385"/>
      <c r="HU4" s="385"/>
      <c r="HV4" s="385"/>
      <c r="HW4" s="385"/>
      <c r="HX4" s="385"/>
      <c r="HY4" s="385"/>
      <c r="HZ4" s="385"/>
      <c r="IA4" s="386"/>
      <c r="IB4" s="57"/>
      <c r="IC4" s="57"/>
      <c r="ID4" s="465" t="e">
        <f ca="1">VLOOKUP(IM14,受給者一覧!$B$3:$Z$502,4,FALSE)</f>
        <v>#N/A</v>
      </c>
      <c r="IE4" s="465"/>
      <c r="IF4" s="465"/>
      <c r="IG4" s="465"/>
      <c r="IH4" s="465"/>
      <c r="II4" s="465"/>
      <c r="IJ4" s="465"/>
      <c r="IK4" s="465"/>
      <c r="IL4" s="465"/>
      <c r="IM4" s="465"/>
      <c r="IN4" s="465"/>
      <c r="IO4" s="465"/>
      <c r="IP4" s="465"/>
      <c r="IQ4" s="465"/>
      <c r="IR4" s="465"/>
      <c r="IS4" s="465"/>
      <c r="IT4" s="465"/>
      <c r="IU4" s="465"/>
      <c r="IV4" s="465"/>
      <c r="IW4" s="465"/>
      <c r="IX4" s="465"/>
      <c r="IY4" s="465"/>
      <c r="IZ4" s="57"/>
      <c r="JA4" s="57"/>
      <c r="JB4" s="57"/>
      <c r="JC4" s="57"/>
      <c r="JD4" s="57"/>
      <c r="JE4" s="57"/>
      <c r="JF4" s="57"/>
      <c r="JG4" s="57"/>
      <c r="JH4" s="57"/>
      <c r="JI4" s="57"/>
      <c r="JJ4" s="57"/>
      <c r="JK4" s="57"/>
      <c r="JL4" s="57"/>
      <c r="JM4" s="57"/>
      <c r="JN4" s="57"/>
      <c r="JO4" s="57"/>
      <c r="JP4" s="57"/>
      <c r="JQ4" s="57"/>
      <c r="JR4" s="466">
        <f>DATE(YEAR(基本情報!$L$6),MONTH(基本情報!$L$6)+2,1)-1</f>
        <v>60</v>
      </c>
      <c r="JS4" s="466"/>
      <c r="JT4" s="466"/>
      <c r="JU4" s="466"/>
      <c r="JV4" s="466"/>
      <c r="JW4" s="466"/>
      <c r="JX4" s="466"/>
      <c r="JY4" s="466"/>
      <c r="JZ4" s="466"/>
      <c r="KA4" s="466"/>
      <c r="KB4" s="466"/>
      <c r="KC4" s="466"/>
      <c r="KD4" s="466"/>
      <c r="KE4" s="57"/>
      <c r="KF4" s="159"/>
      <c r="KG4" s="60"/>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59"/>
      <c r="MM4" s="32"/>
      <c r="MN4" s="60"/>
    </row>
    <row r="5" spans="1:352" ht="18" customHeight="1" x14ac:dyDescent="0.15">
      <c r="A5" s="32"/>
      <c r="B5" s="211"/>
      <c r="C5" s="212"/>
      <c r="D5" s="212"/>
      <c r="E5" s="212"/>
      <c r="F5" s="212"/>
      <c r="G5" s="212"/>
      <c r="H5" s="212"/>
      <c r="I5" s="212"/>
      <c r="J5" s="212"/>
      <c r="K5" s="212"/>
      <c r="L5" s="212"/>
      <c r="M5" s="213"/>
      <c r="N5" s="390"/>
      <c r="O5" s="391"/>
      <c r="P5" s="391"/>
      <c r="Q5" s="391"/>
      <c r="R5" s="391"/>
      <c r="S5" s="391"/>
      <c r="T5" s="391"/>
      <c r="U5" s="391"/>
      <c r="V5" s="391"/>
      <c r="W5" s="391"/>
      <c r="X5" s="391"/>
      <c r="Y5" s="391"/>
      <c r="Z5" s="391"/>
      <c r="AA5" s="391"/>
      <c r="AB5" s="391"/>
      <c r="AC5" s="391"/>
      <c r="AD5" s="391"/>
      <c r="AE5" s="392"/>
      <c r="AF5" s="211"/>
      <c r="AG5" s="212"/>
      <c r="AH5" s="212"/>
      <c r="AI5" s="212"/>
      <c r="AJ5" s="212"/>
      <c r="AK5" s="212"/>
      <c r="AL5" s="213"/>
      <c r="AM5" s="381"/>
      <c r="AN5" s="381"/>
      <c r="AO5" s="381"/>
      <c r="AP5" s="381"/>
      <c r="AQ5" s="381"/>
      <c r="AR5" s="381"/>
      <c r="AS5" s="381"/>
      <c r="AT5" s="381"/>
      <c r="AU5" s="381"/>
      <c r="AV5" s="381"/>
      <c r="AW5" s="145"/>
      <c r="AX5" s="105" t="e">
        <f ca="1">IF(VLOOKUP($N$4,受給者一覧!$B$3:$Z$502,AX4,FALSE)="","",VLOOKUP($N$4,受給者一覧!$B$3:$Z$502,AX4,FALSE))</f>
        <v>#N/A</v>
      </c>
      <c r="AY5" s="105" t="e">
        <f ca="1">IF(VLOOKUP($N$4,受給者一覧!$B$3:$Z$502,AY4,FALSE)="",$AX$5,VLOOKUP($N$4,受給者一覧!$B$3:$Z$502,AY4,FALSE))</f>
        <v>#N/A</v>
      </c>
      <c r="AZ5" s="119" t="e">
        <f ca="1">VLOOKUP($N$4,受給者一覧!$B$3:$Z$502,AZ4,FALSE)</f>
        <v>#N/A</v>
      </c>
      <c r="BA5" s="119" t="e">
        <f ca="1">VLOOKUP($N$4,受給者一覧!$B$3:$Z$502,BA4,FALSE)</f>
        <v>#N/A</v>
      </c>
      <c r="BB5" s="119" t="e">
        <f ca="1">VLOOKUP($N$4,受給者一覧!$B$3:$Z$502,BB4,FALSE)</f>
        <v>#N/A</v>
      </c>
      <c r="BC5" s="118" t="e">
        <f ca="1">VLOOKUP($BB$5,基本設定!$A$3:$B$7,2,FALSE)</f>
        <v>#N/A</v>
      </c>
      <c r="BD5" s="119" t="e">
        <f ca="1">VLOOKUP($N$4,受給者一覧!$B$3:$Z$502,BD4,FALSE)</f>
        <v>#N/A</v>
      </c>
      <c r="BE5" s="119" t="e">
        <f ca="1">VLOOKUP($N$4,受給者一覧!$B$3:$Z$502,BE4,FALSE)</f>
        <v>#N/A</v>
      </c>
      <c r="BF5" s="105" t="e">
        <f ca="1">VLOOKUP($N$4,受給者一覧!$B$3:$Z$502,BF4,FALSE)</f>
        <v>#N/A</v>
      </c>
      <c r="BG5" s="105" t="e">
        <f ca="1">VLOOKUP($N$4,受給者一覧!$B$3:$Z$502,BG4,FALSE)</f>
        <v>#N/A</v>
      </c>
      <c r="BH5" s="105" t="e">
        <f ca="1">VLOOKUP($N$4,受給者一覧!$B$3:$Z$502,BH4,FALSE)</f>
        <v>#N/A</v>
      </c>
      <c r="BI5" s="106" t="e">
        <f ca="1">VLOOKUP($N$4,受給者一覧!$B$3:$Z$502,BI4,FALSE)</f>
        <v>#N/A</v>
      </c>
      <c r="BJ5" s="105" t="e">
        <f ca="1">VLOOKUP($N$4,受給者一覧!$B$3:$Z$502,BJ4,FALSE)</f>
        <v>#N/A</v>
      </c>
      <c r="BK5" s="105" t="e">
        <f ca="1">VLOOKUP($N$4,受給者一覧!$B$3:$Z$502,BK4,FALSE)</f>
        <v>#N/A</v>
      </c>
      <c r="BL5" s="106" t="e">
        <f ca="1">VLOOKUP($N$4,受給者一覧!$B$3:$Z$502,BL4,FALSE)</f>
        <v>#N/A</v>
      </c>
      <c r="BM5" s="106" t="e">
        <f ca="1">VLOOKUP($N$4,受給者一覧!$B$3:$Z$502,BM4,FALSE)</f>
        <v>#N/A</v>
      </c>
      <c r="BN5" s="105" t="e">
        <f ca="1">VLOOKUP($N$4,受給者一覧!$B$3:$Z$502,BN4,FALSE)</f>
        <v>#N/A</v>
      </c>
      <c r="BO5" s="106" t="e">
        <f ca="1">VLOOKUP($N$4,受給者一覧!$B$3:$Z$502,BO4,FALSE)</f>
        <v>#N/A</v>
      </c>
      <c r="BP5" s="105" t="e">
        <f ca="1">VLOOKUP($N$4,受給者一覧!$B$3:$Z$502,BP4,FALSE)</f>
        <v>#N/A</v>
      </c>
      <c r="BQ5" s="105" t="e">
        <f ca="1">VLOOKUP($N$4,受給者一覧!$B$3:$Z$502,BQ4,FALSE)</f>
        <v>#N/A</v>
      </c>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67"/>
      <c r="CU5" s="67"/>
      <c r="CV5" s="67"/>
      <c r="CW5" s="67"/>
      <c r="CX5" s="67"/>
      <c r="CY5" s="67"/>
      <c r="CZ5" s="67"/>
      <c r="DA5" s="67"/>
      <c r="DB5" s="32"/>
      <c r="DC5" s="32"/>
      <c r="DD5" s="61"/>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62"/>
      <c r="FH5" s="60"/>
      <c r="FI5" s="60"/>
      <c r="FJ5" s="60"/>
      <c r="FK5" s="60"/>
      <c r="FL5" s="63"/>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HO5" s="32"/>
      <c r="HP5" s="32"/>
      <c r="HQ5" s="32"/>
      <c r="HR5" s="32"/>
      <c r="HS5" s="32"/>
      <c r="HT5" s="32"/>
      <c r="HU5" s="32"/>
      <c r="HV5" s="32"/>
      <c r="HW5" s="32"/>
      <c r="HX5" s="32"/>
      <c r="HY5" s="32"/>
      <c r="HZ5" s="32"/>
      <c r="IA5" s="64"/>
      <c r="IB5" s="57"/>
      <c r="IC5" s="57"/>
      <c r="ID5" s="465"/>
      <c r="IE5" s="465"/>
      <c r="IF5" s="465"/>
      <c r="IG5" s="465"/>
      <c r="IH5" s="465"/>
      <c r="II5" s="465"/>
      <c r="IJ5" s="465"/>
      <c r="IK5" s="465"/>
      <c r="IL5" s="465"/>
      <c r="IM5" s="465"/>
      <c r="IN5" s="465"/>
      <c r="IO5" s="465"/>
      <c r="IP5" s="465"/>
      <c r="IQ5" s="465"/>
      <c r="IR5" s="465"/>
      <c r="IS5" s="465"/>
      <c r="IT5" s="465"/>
      <c r="IU5" s="465"/>
      <c r="IV5" s="465"/>
      <c r="IW5" s="465"/>
      <c r="IX5" s="465"/>
      <c r="IY5" s="465"/>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32"/>
      <c r="KG5" s="60"/>
      <c r="KH5" s="165"/>
      <c r="KI5" s="404" t="s">
        <v>726</v>
      </c>
      <c r="KJ5" s="404"/>
      <c r="KK5" s="404"/>
      <c r="KL5" s="404"/>
      <c r="KM5" s="404"/>
      <c r="KN5" s="404"/>
      <c r="KO5" s="439" t="e">
        <f ca="1">DJ10</f>
        <v>#N/A</v>
      </c>
      <c r="KP5" s="439"/>
      <c r="KQ5" s="439"/>
      <c r="KR5" s="439"/>
      <c r="KS5" s="439"/>
      <c r="KT5" s="439"/>
      <c r="KU5" s="439"/>
      <c r="KV5" s="439"/>
      <c r="KW5" s="439"/>
      <c r="KX5" s="439"/>
      <c r="KY5" s="439"/>
      <c r="KZ5" s="439"/>
      <c r="LA5" s="439"/>
      <c r="LB5" s="439"/>
      <c r="LC5" s="439"/>
      <c r="LD5" s="439"/>
      <c r="LE5" s="439"/>
      <c r="LF5" s="439"/>
      <c r="LG5" s="439"/>
      <c r="LH5" s="439"/>
      <c r="LI5" s="439"/>
      <c r="LJ5" s="439"/>
      <c r="LK5" s="165"/>
      <c r="LL5" s="165"/>
      <c r="LM5" s="165"/>
      <c r="LN5" s="404" t="s">
        <v>45</v>
      </c>
      <c r="LO5" s="404"/>
      <c r="LP5" s="404"/>
      <c r="LQ5" s="404"/>
      <c r="LR5" s="404"/>
      <c r="LS5" s="404"/>
      <c r="LT5" s="404"/>
      <c r="LU5" s="404"/>
      <c r="LV5" s="404"/>
      <c r="LW5" s="404" t="str">
        <f ca="1">N4</f>
        <v>雛型</v>
      </c>
      <c r="LX5" s="404"/>
      <c r="LY5" s="404"/>
      <c r="LZ5" s="404"/>
      <c r="MA5" s="404"/>
      <c r="MB5" s="404"/>
      <c r="MC5" s="404"/>
      <c r="MD5" s="404"/>
      <c r="ME5" s="404"/>
      <c r="MF5" s="404"/>
      <c r="MG5" s="404"/>
      <c r="MH5" s="404"/>
      <c r="MI5" s="404"/>
      <c r="MJ5" s="404"/>
      <c r="MK5" s="165"/>
      <c r="ML5" s="164"/>
      <c r="MM5" s="32"/>
      <c r="MN5" s="60"/>
    </row>
    <row r="6" spans="1:352" ht="18" customHeight="1" x14ac:dyDescent="0.15">
      <c r="A6" s="32"/>
      <c r="B6" s="210" t="s">
        <v>758</v>
      </c>
      <c r="C6" s="210"/>
      <c r="D6" s="210"/>
      <c r="E6" s="210"/>
      <c r="F6" s="210"/>
      <c r="G6" s="210"/>
      <c r="H6" s="210"/>
      <c r="I6" s="210"/>
      <c r="J6" s="210"/>
      <c r="K6" s="210"/>
      <c r="L6" s="210"/>
      <c r="M6" s="210"/>
      <c r="N6" s="210" t="e">
        <f ca="1">VLOOKUP(N4,受給者一覧!$B$3:$P$502,2,FALSE)</f>
        <v>#N/A</v>
      </c>
      <c r="O6" s="210"/>
      <c r="P6" s="210"/>
      <c r="Q6" s="210"/>
      <c r="R6" s="210"/>
      <c r="S6" s="210"/>
      <c r="T6" s="210"/>
      <c r="U6" s="210"/>
      <c r="V6" s="210"/>
      <c r="W6" s="210"/>
      <c r="X6" s="210"/>
      <c r="Y6" s="210"/>
      <c r="Z6" s="210"/>
      <c r="AA6" s="210"/>
      <c r="AB6" s="210"/>
      <c r="AC6" s="210"/>
      <c r="AD6" s="210"/>
      <c r="AE6" s="210"/>
      <c r="AF6" s="332" t="s">
        <v>39</v>
      </c>
      <c r="AG6" s="332"/>
      <c r="AH6" s="332"/>
      <c r="AI6" s="332"/>
      <c r="AJ6" s="332"/>
      <c r="AK6" s="332"/>
      <c r="AL6" s="332"/>
      <c r="AM6" s="382" t="str">
        <f>IF(請求書!$AH$12="","",請求書!$AH$12)</f>
        <v xml:space="preserve">
</v>
      </c>
      <c r="AN6" s="382"/>
      <c r="AO6" s="382"/>
      <c r="AP6" s="382"/>
      <c r="AQ6" s="382"/>
      <c r="AR6" s="382"/>
      <c r="AS6" s="382"/>
      <c r="AT6" s="382"/>
      <c r="AU6" s="382"/>
      <c r="AV6" s="382"/>
      <c r="AW6" s="145"/>
      <c r="BA6" s="111"/>
      <c r="BB6" s="110"/>
      <c r="BC6" s="111"/>
      <c r="BD6" s="120"/>
      <c r="BE6" s="121"/>
      <c r="BF6" s="99"/>
      <c r="BG6" s="99"/>
      <c r="BH6" s="32"/>
      <c r="BI6" s="99"/>
      <c r="BJ6" s="99"/>
      <c r="BK6" s="32"/>
      <c r="BL6" s="32"/>
      <c r="BM6" s="32"/>
      <c r="BN6" s="32"/>
      <c r="BO6" s="144" t="e">
        <f ca="1">IF($BJ$5=$BN$5,$BO$5,"")</f>
        <v>#N/A</v>
      </c>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67"/>
      <c r="CU6" s="67"/>
      <c r="CV6" s="67"/>
      <c r="CW6" s="67"/>
      <c r="CX6" s="67"/>
      <c r="CY6" s="67"/>
      <c r="CZ6" s="67"/>
      <c r="DA6" s="67"/>
      <c r="DB6" s="32"/>
      <c r="DC6" s="32"/>
      <c r="DD6" s="65"/>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41" t="str">
        <f>TEXT(請求書!$D$15,"GGG")</f>
        <v>明治</v>
      </c>
      <c r="EK6" s="364"/>
      <c r="EL6" s="364"/>
      <c r="EM6" s="342"/>
      <c r="EN6" s="341" t="str">
        <f>LEFT(TEXT(請求書!$D$15,"EE"),1)</f>
        <v>3</v>
      </c>
      <c r="EO6" s="364"/>
      <c r="EP6" s="342"/>
      <c r="EQ6" s="341" t="str">
        <f>RIGHT(TEXT(請求書!$D$15,"EE"),1)</f>
        <v>3</v>
      </c>
      <c r="ER6" s="364"/>
      <c r="ES6" s="342"/>
      <c r="ET6" s="341" t="s">
        <v>1</v>
      </c>
      <c r="EU6" s="364"/>
      <c r="EV6" s="342"/>
      <c r="EW6" s="341" t="str">
        <f>LEFT(TEXT(請求書!$D$15,"MM"),1)</f>
        <v>0</v>
      </c>
      <c r="EX6" s="364"/>
      <c r="EY6" s="342"/>
      <c r="EZ6" s="341" t="str">
        <f>RIGHT(TEXT(請求書!$D$15,"MM"),1)</f>
        <v>1</v>
      </c>
      <c r="FA6" s="364"/>
      <c r="FB6" s="342"/>
      <c r="FC6" s="341" t="s">
        <v>11</v>
      </c>
      <c r="FD6" s="364"/>
      <c r="FE6" s="364"/>
      <c r="FF6" s="342"/>
      <c r="FG6" s="64"/>
      <c r="FH6" s="32"/>
      <c r="FI6" s="32"/>
      <c r="FJ6" s="32"/>
      <c r="FK6" s="32"/>
      <c r="FL6" s="65"/>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HC6" s="464" t="e">
        <f ca="1">VLOOKUP($N$4,受給者一覧!$B$3:$Z$503,17,FALSE)</f>
        <v>#N/A</v>
      </c>
      <c r="HD6" s="464"/>
      <c r="HE6" s="464"/>
      <c r="HF6" s="464"/>
      <c r="HG6" s="464"/>
      <c r="HH6" s="464"/>
      <c r="HI6" s="464"/>
      <c r="HJ6" s="464"/>
      <c r="HK6" s="464"/>
      <c r="HL6" s="464"/>
      <c r="HM6" s="464"/>
      <c r="HN6" s="464"/>
      <c r="HO6" s="464"/>
      <c r="HP6" s="464"/>
      <c r="HQ6" s="464"/>
      <c r="HR6" s="464"/>
      <c r="HS6" s="464"/>
      <c r="HT6" s="464"/>
      <c r="HU6" s="464"/>
      <c r="HV6" s="464"/>
      <c r="HW6" s="464"/>
      <c r="HX6" s="464"/>
      <c r="HY6" s="464"/>
      <c r="HZ6" s="32"/>
      <c r="IA6" s="64"/>
      <c r="IB6" s="57"/>
      <c r="IC6" s="57"/>
      <c r="ID6" s="465" t="e">
        <f ca="1">IF(VLOOKUP(IM14,受給者一覧!$B$3:$Z$502,5,FALSE)=0,"",VLOOKUP(IM14,受給者一覧!$B$3:$Z$502,5,FALSE))</f>
        <v>#N/A</v>
      </c>
      <c r="IE6" s="465"/>
      <c r="IF6" s="465"/>
      <c r="IG6" s="465"/>
      <c r="IH6" s="465"/>
      <c r="II6" s="465"/>
      <c r="IJ6" s="465"/>
      <c r="IK6" s="465"/>
      <c r="IL6" s="465"/>
      <c r="IM6" s="465"/>
      <c r="IN6" s="465"/>
      <c r="IO6" s="465"/>
      <c r="IP6" s="465"/>
      <c r="IQ6" s="465"/>
      <c r="IR6" s="465"/>
      <c r="IS6" s="465"/>
      <c r="IT6" s="465"/>
      <c r="IU6" s="465"/>
      <c r="IV6" s="465"/>
      <c r="IW6" s="465"/>
      <c r="IX6" s="465"/>
      <c r="IY6" s="465"/>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32"/>
      <c r="KG6" s="32"/>
      <c r="KH6" s="164"/>
      <c r="KI6" s="165"/>
      <c r="KJ6" s="165"/>
      <c r="KK6" s="165"/>
      <c r="KL6" s="165"/>
      <c r="KM6" s="165"/>
      <c r="KN6" s="165"/>
      <c r="KO6" s="165"/>
      <c r="KP6" s="165"/>
      <c r="KQ6" s="165"/>
      <c r="KR6" s="165"/>
      <c r="KS6" s="165"/>
      <c r="KT6" s="165"/>
      <c r="KU6" s="165"/>
      <c r="KV6" s="165"/>
      <c r="KW6" s="165"/>
      <c r="KX6" s="165"/>
      <c r="KY6" s="165"/>
      <c r="KZ6" s="165"/>
      <c r="LA6" s="165"/>
      <c r="LB6" s="165"/>
      <c r="LC6" s="165"/>
      <c r="LD6" s="165"/>
      <c r="LE6" s="165"/>
      <c r="LF6" s="165"/>
      <c r="LG6" s="165"/>
      <c r="LH6" s="165"/>
      <c r="LI6" s="165"/>
      <c r="LJ6" s="165"/>
      <c r="LK6" s="165"/>
      <c r="LL6" s="165"/>
      <c r="LM6" s="165"/>
      <c r="LN6" s="165"/>
      <c r="LO6" s="165"/>
      <c r="LP6" s="165"/>
      <c r="LQ6" s="38"/>
      <c r="LR6" s="38"/>
      <c r="LS6" s="38"/>
      <c r="LT6" s="38"/>
      <c r="LU6" s="38"/>
      <c r="LV6" s="38"/>
      <c r="LW6" s="38"/>
      <c r="LX6" s="38"/>
      <c r="LY6" s="38"/>
      <c r="LZ6" s="38"/>
      <c r="MA6" s="38"/>
      <c r="MB6" s="38"/>
      <c r="MC6" s="38"/>
      <c r="MD6" s="38"/>
      <c r="ME6" s="38"/>
      <c r="MF6" s="38"/>
      <c r="MG6" s="38"/>
      <c r="MH6" s="38"/>
      <c r="MI6" s="38"/>
      <c r="MJ6" s="38"/>
      <c r="MK6" s="38"/>
      <c r="ML6" s="164"/>
      <c r="MM6" s="32"/>
      <c r="MN6" s="32"/>
    </row>
    <row r="7" spans="1:352" ht="18" customHeight="1" x14ac:dyDescent="0.15">
      <c r="A7" s="32"/>
      <c r="B7" s="346" t="s">
        <v>36</v>
      </c>
      <c r="C7" s="347"/>
      <c r="D7" s="347"/>
      <c r="E7" s="347"/>
      <c r="F7" s="347"/>
      <c r="G7" s="347"/>
      <c r="H7" s="348"/>
      <c r="I7" s="365" t="e">
        <f ca="1">IF(OR(INT(TEXT(基本情報!$L$7,"yyyymm"))&lt;INT(TEXT($BD$5,"yyyymm")),INT(TEXT(基本情報!$L$7,"yyyymm"))&gt;INT(TEXT($BE$5,"yyyymm"))),"期間外",$BB$5)</f>
        <v>#N/A</v>
      </c>
      <c r="J7" s="366"/>
      <c r="K7" s="366"/>
      <c r="L7" s="366"/>
      <c r="M7" s="366"/>
      <c r="N7" s="366"/>
      <c r="O7" s="367"/>
      <c r="P7" s="346" t="s">
        <v>37</v>
      </c>
      <c r="Q7" s="347"/>
      <c r="R7" s="347"/>
      <c r="S7" s="347"/>
      <c r="T7" s="347"/>
      <c r="U7" s="347"/>
      <c r="V7" s="348"/>
      <c r="W7" s="368" t="e">
        <f ca="1">IF(OR(INT(TEXT(基本情報!$L$7,"yyyymm"))&lt;INT(TEXT($BL$5,"yyyymm")),INT(TEXT(基本情報!$L$7,"yyyymm"))&gt;INT(IF($BO$6="","999999",TEXT($BO$6,"yyyymm")))),"期間外",$BK$5)</f>
        <v>#N/A</v>
      </c>
      <c r="X7" s="369"/>
      <c r="Y7" s="369"/>
      <c r="Z7" s="369"/>
      <c r="AA7" s="369"/>
      <c r="AB7" s="369"/>
      <c r="AC7" s="369"/>
      <c r="AD7" s="369"/>
      <c r="AE7" s="370"/>
      <c r="AF7" s="332"/>
      <c r="AG7" s="332"/>
      <c r="AH7" s="332"/>
      <c r="AI7" s="332"/>
      <c r="AJ7" s="332"/>
      <c r="AK7" s="332"/>
      <c r="AL7" s="332"/>
      <c r="AM7" s="382"/>
      <c r="AN7" s="382"/>
      <c r="AO7" s="382"/>
      <c r="AP7" s="382"/>
      <c r="AQ7" s="382"/>
      <c r="AR7" s="382"/>
      <c r="AS7" s="382"/>
      <c r="AT7" s="382"/>
      <c r="AU7" s="382"/>
      <c r="AV7" s="382"/>
      <c r="AW7" s="145"/>
      <c r="AX7" s="159"/>
      <c r="AY7" s="30"/>
      <c r="AZ7" s="122"/>
      <c r="BA7" s="112"/>
      <c r="BB7" s="112"/>
      <c r="BC7" s="112"/>
      <c r="BD7" s="112"/>
      <c r="BE7" s="11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67"/>
      <c r="CU7" s="67"/>
      <c r="CV7" s="67"/>
      <c r="CW7" s="67"/>
      <c r="CX7" s="67"/>
      <c r="CY7" s="67"/>
      <c r="CZ7" s="67"/>
      <c r="DA7" s="67"/>
      <c r="DB7" s="32"/>
      <c r="DC7" s="32"/>
      <c r="DD7" s="65"/>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64"/>
      <c r="FH7" s="32"/>
      <c r="FI7" s="32"/>
      <c r="FJ7" s="32"/>
      <c r="FK7" s="32"/>
      <c r="FL7" s="65"/>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64"/>
      <c r="IB7" s="57"/>
      <c r="IC7" s="57"/>
      <c r="ID7" s="465"/>
      <c r="IE7" s="465"/>
      <c r="IF7" s="465"/>
      <c r="IG7" s="465"/>
      <c r="IH7" s="465"/>
      <c r="II7" s="465"/>
      <c r="IJ7" s="465"/>
      <c r="IK7" s="465"/>
      <c r="IL7" s="465"/>
      <c r="IM7" s="465"/>
      <c r="IN7" s="465"/>
      <c r="IO7" s="465"/>
      <c r="IP7" s="465"/>
      <c r="IQ7" s="465"/>
      <c r="IR7" s="465"/>
      <c r="IS7" s="465"/>
      <c r="IT7" s="465"/>
      <c r="IU7" s="465"/>
      <c r="IV7" s="465"/>
      <c r="IW7" s="465"/>
      <c r="IX7" s="465"/>
      <c r="IY7" s="465"/>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32"/>
      <c r="KG7" s="32"/>
      <c r="KH7" s="164"/>
      <c r="KI7" s="165"/>
      <c r="KJ7" s="165"/>
      <c r="KK7" s="167" t="str">
        <f>"ただし、就労支援給付費に係る（"&amp;TEXT(請求書!$D$15,"GGGEE年MM月分")&amp;")として"</f>
        <v>ただし、就労支援給付費に係る（明治33年01月分)として</v>
      </c>
      <c r="KL7" s="165"/>
      <c r="KM7" s="165"/>
      <c r="KN7" s="165"/>
      <c r="KO7" s="165"/>
      <c r="KP7" s="165"/>
      <c r="KQ7" s="165"/>
      <c r="KR7" s="165"/>
      <c r="KS7" s="165"/>
      <c r="KT7" s="165"/>
      <c r="KU7" s="165"/>
      <c r="KV7" s="165"/>
      <c r="KW7" s="165"/>
      <c r="KX7" s="165"/>
      <c r="KY7" s="165"/>
      <c r="KZ7" s="165"/>
      <c r="LA7" s="165"/>
      <c r="LB7" s="165"/>
      <c r="LC7" s="165"/>
      <c r="LD7" s="165"/>
      <c r="LE7" s="165"/>
      <c r="LF7" s="165"/>
      <c r="LG7" s="165"/>
      <c r="LH7" s="165"/>
      <c r="LI7" s="165"/>
      <c r="LJ7" s="165"/>
      <c r="LK7" s="165"/>
      <c r="LL7" s="165"/>
      <c r="LM7" s="165"/>
      <c r="LN7" s="165"/>
      <c r="LO7" s="165"/>
      <c r="LP7" s="165"/>
      <c r="LQ7" s="165"/>
      <c r="LR7" s="165"/>
      <c r="LS7" s="165"/>
      <c r="LT7" s="165"/>
      <c r="LU7" s="165"/>
      <c r="LV7" s="165"/>
      <c r="LW7" s="165"/>
      <c r="LX7" s="165"/>
      <c r="LY7" s="165"/>
      <c r="LZ7" s="165"/>
      <c r="MA7" s="165"/>
      <c r="MB7" s="165"/>
      <c r="MC7" s="165"/>
      <c r="MD7" s="165"/>
      <c r="ME7" s="165"/>
      <c r="MF7" s="165"/>
      <c r="MG7" s="165"/>
      <c r="MH7" s="165"/>
      <c r="MI7" s="165"/>
      <c r="MJ7" s="165"/>
      <c r="MK7" s="165"/>
      <c r="ML7" s="164"/>
      <c r="MM7" s="32"/>
      <c r="MN7" s="32"/>
    </row>
    <row r="8" spans="1:352" ht="18" customHeight="1" x14ac:dyDescent="0.15">
      <c r="A8" s="32"/>
      <c r="B8" s="352"/>
      <c r="C8" s="353"/>
      <c r="D8" s="353"/>
      <c r="E8" s="353"/>
      <c r="F8" s="353"/>
      <c r="G8" s="353"/>
      <c r="H8" s="354"/>
      <c r="I8" s="371" t="e">
        <f ca="1">IF(I7="期間外","期間外",$BF$5)</f>
        <v>#N/A</v>
      </c>
      <c r="J8" s="372"/>
      <c r="K8" s="372"/>
      <c r="L8" s="372"/>
      <c r="M8" s="372"/>
      <c r="N8" s="372"/>
      <c r="O8" s="373"/>
      <c r="P8" s="352"/>
      <c r="Q8" s="353"/>
      <c r="R8" s="353"/>
      <c r="S8" s="353"/>
      <c r="T8" s="353"/>
      <c r="U8" s="353"/>
      <c r="V8" s="354"/>
      <c r="W8" s="371"/>
      <c r="X8" s="372"/>
      <c r="Y8" s="372"/>
      <c r="Z8" s="372"/>
      <c r="AA8" s="372"/>
      <c r="AB8" s="372"/>
      <c r="AC8" s="372"/>
      <c r="AD8" s="372"/>
      <c r="AE8" s="373"/>
      <c r="AF8" s="332"/>
      <c r="AG8" s="332"/>
      <c r="AH8" s="332"/>
      <c r="AI8" s="332"/>
      <c r="AJ8" s="332"/>
      <c r="AK8" s="332"/>
      <c r="AL8" s="332"/>
      <c r="AM8" s="382"/>
      <c r="AN8" s="382"/>
      <c r="AO8" s="382"/>
      <c r="AP8" s="382"/>
      <c r="AQ8" s="382"/>
      <c r="AR8" s="382"/>
      <c r="AS8" s="382"/>
      <c r="AT8" s="382"/>
      <c r="AU8" s="382"/>
      <c r="AV8" s="382"/>
      <c r="AW8" s="145"/>
      <c r="AX8" s="159"/>
      <c r="AY8" s="30"/>
      <c r="AZ8" s="122"/>
      <c r="BA8" s="112"/>
      <c r="BB8" s="112"/>
      <c r="BC8" s="112"/>
      <c r="BD8" s="112"/>
      <c r="BE8" s="11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67"/>
      <c r="CU8" s="67"/>
      <c r="CV8" s="67"/>
      <c r="CW8" s="67"/>
      <c r="CX8" s="67"/>
      <c r="CY8" s="67"/>
      <c r="CZ8" s="67"/>
      <c r="DA8" s="67"/>
      <c r="DB8" s="32"/>
      <c r="DC8" s="32"/>
      <c r="DD8" s="65"/>
      <c r="DE8" s="374" t="s">
        <v>131</v>
      </c>
      <c r="DF8" s="375"/>
      <c r="DG8" s="375"/>
      <c r="DH8" s="375"/>
      <c r="DI8" s="376"/>
      <c r="DJ8" s="303" t="str">
        <f ca="1">MID($N$4,1,1)</f>
        <v>雛</v>
      </c>
      <c r="DK8" s="305"/>
      <c r="DL8" s="303" t="str">
        <f ca="1">MID($N$4,2,1)</f>
        <v>型</v>
      </c>
      <c r="DM8" s="305"/>
      <c r="DN8" s="303" t="str">
        <f ca="1">MID($N$4,3,1)</f>
        <v/>
      </c>
      <c r="DO8" s="305"/>
      <c r="DP8" s="303" t="str">
        <f ca="1">MID($N$4,4,1)</f>
        <v/>
      </c>
      <c r="DQ8" s="305"/>
      <c r="DR8" s="303" t="str">
        <f ca="1">MID($N$4,5,1)</f>
        <v/>
      </c>
      <c r="DS8" s="305"/>
      <c r="DT8" s="303" t="str">
        <f ca="1">MID($N$4,6,1)</f>
        <v/>
      </c>
      <c r="DU8" s="305"/>
      <c r="DV8" s="303" t="str">
        <f ca="1">MID($N$4,7,1)</f>
        <v/>
      </c>
      <c r="DW8" s="305"/>
      <c r="DX8" s="303" t="str">
        <f ca="1">MID($N$4,8,1)</f>
        <v/>
      </c>
      <c r="DY8" s="305"/>
      <c r="DZ8" s="303" t="str">
        <f ca="1">MID($N$4,9,1)</f>
        <v/>
      </c>
      <c r="EA8" s="305"/>
      <c r="EB8" s="303" t="str">
        <f ca="1">MID($N$4,10,1)</f>
        <v/>
      </c>
      <c r="EC8" s="305"/>
      <c r="ED8" s="164"/>
      <c r="EE8" s="32"/>
      <c r="EF8" s="32"/>
      <c r="EG8" s="32"/>
      <c r="EH8" s="343" t="s">
        <v>5</v>
      </c>
      <c r="EI8" s="344"/>
      <c r="EJ8" s="344"/>
      <c r="EK8" s="344"/>
      <c r="EL8" s="345"/>
      <c r="EM8" s="341" t="str">
        <f>AM4</f>
        <v>0</v>
      </c>
      <c r="EN8" s="342"/>
      <c r="EO8" s="341" t="str">
        <f>AN4</f>
        <v>0</v>
      </c>
      <c r="EP8" s="342"/>
      <c r="EQ8" s="341" t="str">
        <f>AO4</f>
        <v>0</v>
      </c>
      <c r="ER8" s="342"/>
      <c r="ES8" s="341" t="str">
        <f>AP4</f>
        <v>0</v>
      </c>
      <c r="ET8" s="342"/>
      <c r="EU8" s="341" t="str">
        <f>AQ4</f>
        <v>0</v>
      </c>
      <c r="EV8" s="342"/>
      <c r="EW8" s="341" t="str">
        <f>AR4</f>
        <v>0</v>
      </c>
      <c r="EX8" s="342"/>
      <c r="EY8" s="341" t="str">
        <f>AS4</f>
        <v>0</v>
      </c>
      <c r="EZ8" s="342"/>
      <c r="FA8" s="341" t="str">
        <f>AT4</f>
        <v>0</v>
      </c>
      <c r="FB8" s="342"/>
      <c r="FC8" s="341" t="str">
        <f>AU4</f>
        <v>0</v>
      </c>
      <c r="FD8" s="342"/>
      <c r="FE8" s="341" t="str">
        <f>AV4</f>
        <v>0</v>
      </c>
      <c r="FF8" s="342"/>
      <c r="FG8" s="64"/>
      <c r="FH8" s="32"/>
      <c r="FI8" s="32"/>
      <c r="FJ8" s="32"/>
      <c r="FK8" s="32"/>
      <c r="FL8" s="65"/>
      <c r="FM8" s="32"/>
      <c r="FN8" s="32"/>
      <c r="FO8" s="452" t="s">
        <v>149</v>
      </c>
      <c r="FP8" s="452"/>
      <c r="FQ8" s="452"/>
      <c r="FR8" s="452"/>
      <c r="FS8" s="452"/>
      <c r="FT8" s="452"/>
      <c r="FU8" s="452"/>
      <c r="FV8" s="452"/>
      <c r="FW8" s="452"/>
      <c r="FX8" s="452"/>
      <c r="FY8" s="452"/>
      <c r="FZ8" s="452"/>
      <c r="GA8" s="452"/>
      <c r="GB8" s="452"/>
      <c r="GC8" s="452"/>
      <c r="GD8" s="452"/>
      <c r="GE8" s="452"/>
      <c r="GF8" s="452"/>
      <c r="GG8" s="452"/>
      <c r="GR8" s="398" t="s">
        <v>5</v>
      </c>
      <c r="GS8" s="399"/>
      <c r="GT8" s="399"/>
      <c r="GU8" s="399"/>
      <c r="GV8" s="399"/>
      <c r="GW8" s="399"/>
      <c r="GX8" s="399"/>
      <c r="GY8" s="399"/>
      <c r="GZ8" s="399"/>
      <c r="HA8" s="399"/>
      <c r="HB8" s="399"/>
      <c r="HC8" s="399"/>
      <c r="HD8" s="399"/>
      <c r="HE8" s="399"/>
      <c r="HF8" s="400"/>
      <c r="HG8" s="394" t="str">
        <f>AM4</f>
        <v>0</v>
      </c>
      <c r="HH8" s="394"/>
      <c r="HI8" s="394" t="str">
        <f>AN4</f>
        <v>0</v>
      </c>
      <c r="HJ8" s="394"/>
      <c r="HK8" s="394" t="str">
        <f>AO4</f>
        <v>0</v>
      </c>
      <c r="HL8" s="394"/>
      <c r="HM8" s="394" t="str">
        <f>AP4</f>
        <v>0</v>
      </c>
      <c r="HN8" s="394"/>
      <c r="HO8" s="394" t="str">
        <f>AQ4</f>
        <v>0</v>
      </c>
      <c r="HP8" s="394"/>
      <c r="HQ8" s="394" t="str">
        <f>AR4</f>
        <v>0</v>
      </c>
      <c r="HR8" s="394"/>
      <c r="HS8" s="394" t="str">
        <f>AS4</f>
        <v>0</v>
      </c>
      <c r="HT8" s="394"/>
      <c r="HU8" s="394" t="str">
        <f>AT4</f>
        <v>0</v>
      </c>
      <c r="HV8" s="394"/>
      <c r="HW8" s="398" t="str">
        <f>AU4</f>
        <v>0</v>
      </c>
      <c r="HX8" s="400"/>
      <c r="HY8" s="394" t="str">
        <f>AV4</f>
        <v>0</v>
      </c>
      <c r="HZ8" s="394"/>
      <c r="IA8" s="64"/>
      <c r="IB8" s="57"/>
      <c r="IC8" s="57"/>
      <c r="ID8" s="463" t="e">
        <f ca="1">VLOOKUP(IM14,受給者一覧!$B$3:$Z$502,2,FALSE)&amp;"　様"</f>
        <v>#N/A</v>
      </c>
      <c r="IE8" s="463"/>
      <c r="IF8" s="463"/>
      <c r="IG8" s="463"/>
      <c r="IH8" s="463"/>
      <c r="II8" s="463"/>
      <c r="IJ8" s="463"/>
      <c r="IK8" s="463"/>
      <c r="IL8" s="463"/>
      <c r="IM8" s="463"/>
      <c r="IN8" s="463"/>
      <c r="IO8" s="463"/>
      <c r="IP8" s="463"/>
      <c r="IQ8" s="463"/>
      <c r="IR8" s="463"/>
      <c r="IS8" s="463"/>
      <c r="IT8" s="463"/>
      <c r="IU8" s="463"/>
      <c r="IV8" s="463"/>
      <c r="IW8" s="463"/>
      <c r="IX8" s="463"/>
      <c r="IY8" s="463"/>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32"/>
      <c r="KG8" s="32"/>
      <c r="KH8" s="164"/>
      <c r="KI8" s="165"/>
      <c r="KJ8" s="165"/>
      <c r="KK8" s="165"/>
      <c r="KL8" s="165"/>
      <c r="KM8" s="165"/>
      <c r="KN8" s="165"/>
      <c r="KO8" s="165"/>
      <c r="KP8" s="165"/>
      <c r="KQ8" s="165"/>
      <c r="KR8" s="165"/>
      <c r="KS8" s="165"/>
      <c r="KT8" s="165"/>
      <c r="KU8" s="165"/>
      <c r="KV8" s="165"/>
      <c r="KW8" s="165"/>
      <c r="KX8" s="165"/>
      <c r="KY8" s="165"/>
      <c r="KZ8" s="165"/>
      <c r="LA8" s="165"/>
      <c r="LB8" s="165"/>
      <c r="LC8" s="165"/>
      <c r="LD8" s="165"/>
      <c r="LE8" s="165"/>
      <c r="LF8" s="165"/>
      <c r="LG8" s="165"/>
      <c r="LH8" s="165"/>
      <c r="LI8" s="165"/>
      <c r="LJ8" s="165"/>
      <c r="LK8" s="165"/>
      <c r="LL8" s="66"/>
      <c r="LM8" s="66"/>
      <c r="LN8" s="66"/>
      <c r="LO8" s="438" t="s">
        <v>727</v>
      </c>
      <c r="LP8" s="438"/>
      <c r="LQ8" s="438"/>
      <c r="LR8" s="438"/>
      <c r="LS8" s="438"/>
      <c r="LT8" s="438"/>
      <c r="LU8" s="438"/>
      <c r="LV8" s="438"/>
      <c r="LW8" s="438"/>
      <c r="LX8" s="438" t="str">
        <f>請求書!U6</f>
        <v>0000000000</v>
      </c>
      <c r="LY8" s="438"/>
      <c r="LZ8" s="438"/>
      <c r="MA8" s="438"/>
      <c r="MB8" s="438"/>
      <c r="MC8" s="438"/>
      <c r="MD8" s="438"/>
      <c r="ME8" s="438"/>
      <c r="MF8" s="438"/>
      <c r="MG8" s="438"/>
      <c r="MH8" s="438"/>
      <c r="MI8" s="438"/>
      <c r="MJ8" s="438"/>
      <c r="MK8" s="438"/>
      <c r="ML8" s="164"/>
      <c r="MM8" s="32"/>
      <c r="MN8" s="32"/>
    </row>
    <row r="9" spans="1:352" ht="18" customHeight="1" x14ac:dyDescent="0.15">
      <c r="A9" s="32"/>
      <c r="B9" s="210" t="s">
        <v>38</v>
      </c>
      <c r="C9" s="210"/>
      <c r="D9" s="210"/>
      <c r="E9" s="210"/>
      <c r="F9" s="210"/>
      <c r="G9" s="210"/>
      <c r="H9" s="210"/>
      <c r="I9" s="210"/>
      <c r="J9" s="210"/>
      <c r="K9" s="210"/>
      <c r="L9" s="210"/>
      <c r="M9" s="210"/>
      <c r="N9" s="383" t="e">
        <f ca="1">IF(OR(INT(TEXT(基本情報!$L$7,"yyyymm"))&lt;INT(TEXT($AZ$5,"yyyymm")),INT(TEXT(基本情報!$L$7,"yyyymm"))&gt;INT(TEXT($BA$5,"yyyymm"))),"期間外",$AX$5)</f>
        <v>#N/A</v>
      </c>
      <c r="O9" s="383"/>
      <c r="P9" s="383"/>
      <c r="Q9" s="383"/>
      <c r="R9" s="383"/>
      <c r="S9" s="383"/>
      <c r="T9" s="383"/>
      <c r="U9" s="383"/>
      <c r="V9" s="383"/>
      <c r="W9" s="383"/>
      <c r="X9" s="383"/>
      <c r="Y9" s="383"/>
      <c r="Z9" s="383"/>
      <c r="AA9" s="383"/>
      <c r="AB9" s="383"/>
      <c r="AC9" s="383"/>
      <c r="AD9" s="383"/>
      <c r="AE9" s="383"/>
      <c r="AF9" s="332"/>
      <c r="AG9" s="332"/>
      <c r="AH9" s="332"/>
      <c r="AI9" s="332"/>
      <c r="AJ9" s="332"/>
      <c r="AK9" s="332"/>
      <c r="AL9" s="332"/>
      <c r="AM9" s="382"/>
      <c r="AN9" s="382"/>
      <c r="AO9" s="382"/>
      <c r="AP9" s="382"/>
      <c r="AQ9" s="382"/>
      <c r="AR9" s="382"/>
      <c r="AS9" s="382"/>
      <c r="AT9" s="382"/>
      <c r="AU9" s="382"/>
      <c r="AV9" s="382"/>
      <c r="AW9" s="145"/>
      <c r="AX9" s="159"/>
      <c r="BC9" s="112"/>
      <c r="BD9" s="112"/>
      <c r="BE9" s="11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67"/>
      <c r="CU9" s="67"/>
      <c r="CV9" s="67"/>
      <c r="CW9" s="67"/>
      <c r="CX9" s="67"/>
      <c r="CY9" s="67"/>
      <c r="CZ9" s="67"/>
      <c r="DA9" s="67"/>
      <c r="DB9" s="32"/>
      <c r="DC9" s="32"/>
      <c r="DD9" s="65"/>
      <c r="DE9" s="377"/>
      <c r="DF9" s="378"/>
      <c r="DG9" s="378"/>
      <c r="DH9" s="378"/>
      <c r="DI9" s="379"/>
      <c r="DJ9" s="211"/>
      <c r="DK9" s="213"/>
      <c r="DL9" s="211"/>
      <c r="DM9" s="213"/>
      <c r="DN9" s="211"/>
      <c r="DO9" s="213"/>
      <c r="DP9" s="211"/>
      <c r="DQ9" s="213"/>
      <c r="DR9" s="211"/>
      <c r="DS9" s="213"/>
      <c r="DT9" s="211"/>
      <c r="DU9" s="213"/>
      <c r="DV9" s="211"/>
      <c r="DW9" s="213"/>
      <c r="DX9" s="211"/>
      <c r="DY9" s="213"/>
      <c r="DZ9" s="211"/>
      <c r="EA9" s="213"/>
      <c r="EB9" s="211"/>
      <c r="EC9" s="213"/>
      <c r="ED9" s="32"/>
      <c r="EE9" s="32"/>
      <c r="EF9" s="32"/>
      <c r="EG9" s="32"/>
      <c r="EH9" s="346" t="s">
        <v>132</v>
      </c>
      <c r="EI9" s="347"/>
      <c r="EJ9" s="347"/>
      <c r="EK9" s="347"/>
      <c r="EL9" s="348"/>
      <c r="EM9" s="355" t="str">
        <f>AM6</f>
        <v xml:space="preserve">
</v>
      </c>
      <c r="EN9" s="356"/>
      <c r="EO9" s="356"/>
      <c r="EP9" s="356"/>
      <c r="EQ9" s="356"/>
      <c r="ER9" s="356"/>
      <c r="ES9" s="356"/>
      <c r="ET9" s="356"/>
      <c r="EU9" s="356"/>
      <c r="EV9" s="356"/>
      <c r="EW9" s="356"/>
      <c r="EX9" s="356"/>
      <c r="EY9" s="356"/>
      <c r="EZ9" s="356"/>
      <c r="FA9" s="356"/>
      <c r="FB9" s="356"/>
      <c r="FC9" s="356"/>
      <c r="FD9" s="356"/>
      <c r="FE9" s="356"/>
      <c r="FF9" s="357"/>
      <c r="FG9" s="64"/>
      <c r="FH9" s="32"/>
      <c r="FI9" s="32"/>
      <c r="FJ9" s="32"/>
      <c r="FK9" s="32"/>
      <c r="FL9" s="65"/>
      <c r="FM9" s="32"/>
      <c r="FN9" s="67"/>
      <c r="FO9" s="452"/>
      <c r="FP9" s="452"/>
      <c r="FQ9" s="452"/>
      <c r="FR9" s="452"/>
      <c r="FS9" s="452"/>
      <c r="FT9" s="452"/>
      <c r="FU9" s="452"/>
      <c r="FV9" s="452"/>
      <c r="FW9" s="452"/>
      <c r="FX9" s="452"/>
      <c r="FY9" s="452"/>
      <c r="FZ9" s="452"/>
      <c r="GA9" s="452"/>
      <c r="GB9" s="452"/>
      <c r="GC9" s="452"/>
      <c r="GD9" s="452"/>
      <c r="GE9" s="452"/>
      <c r="GF9" s="452"/>
      <c r="GG9" s="452"/>
      <c r="GR9" s="401"/>
      <c r="GS9" s="402"/>
      <c r="GT9" s="402"/>
      <c r="GU9" s="402"/>
      <c r="GV9" s="402"/>
      <c r="GW9" s="402"/>
      <c r="GX9" s="402"/>
      <c r="GY9" s="402"/>
      <c r="GZ9" s="402"/>
      <c r="HA9" s="402"/>
      <c r="HB9" s="402"/>
      <c r="HC9" s="402"/>
      <c r="HD9" s="402"/>
      <c r="HE9" s="402"/>
      <c r="HF9" s="403"/>
      <c r="HG9" s="394"/>
      <c r="HH9" s="394"/>
      <c r="HI9" s="394"/>
      <c r="HJ9" s="394"/>
      <c r="HK9" s="394"/>
      <c r="HL9" s="394"/>
      <c r="HM9" s="394"/>
      <c r="HN9" s="394"/>
      <c r="HO9" s="394"/>
      <c r="HP9" s="394"/>
      <c r="HQ9" s="394"/>
      <c r="HR9" s="394"/>
      <c r="HS9" s="394"/>
      <c r="HT9" s="394"/>
      <c r="HU9" s="394"/>
      <c r="HV9" s="394"/>
      <c r="HW9" s="401"/>
      <c r="HX9" s="403"/>
      <c r="HY9" s="394"/>
      <c r="HZ9" s="394"/>
      <c r="IA9" s="64"/>
      <c r="IB9" s="57"/>
      <c r="IC9" s="57"/>
      <c r="IZ9" s="57"/>
      <c r="JA9" s="57"/>
      <c r="JB9" s="57"/>
      <c r="JC9" s="57"/>
      <c r="JD9" s="57"/>
      <c r="JE9" s="57"/>
      <c r="JF9" s="57"/>
      <c r="JG9" s="57"/>
      <c r="JH9" s="57"/>
      <c r="JI9" s="57"/>
      <c r="JJ9" s="57"/>
      <c r="JK9" s="57"/>
      <c r="JL9" s="57"/>
      <c r="JM9" s="57"/>
      <c r="JN9" s="57"/>
      <c r="JO9" s="57"/>
      <c r="JP9" s="57"/>
      <c r="JQ9" s="57"/>
      <c r="JR9" s="57"/>
      <c r="JS9" s="57"/>
      <c r="JT9" s="57"/>
      <c r="JU9" s="57"/>
      <c r="JV9" s="57"/>
      <c r="JW9" s="57"/>
      <c r="JX9" s="57"/>
      <c r="JY9" s="57"/>
      <c r="JZ9" s="57"/>
      <c r="KA9" s="57"/>
      <c r="KB9" s="57"/>
      <c r="KC9" s="57"/>
      <c r="KD9" s="57"/>
      <c r="KE9" s="57"/>
      <c r="KF9" s="32"/>
      <c r="KG9" s="32"/>
      <c r="KH9" s="164"/>
      <c r="KI9" s="165"/>
      <c r="KJ9" s="165"/>
      <c r="KK9" s="165"/>
      <c r="KL9" s="165"/>
      <c r="KM9" s="165"/>
      <c r="KN9" s="167" t="s">
        <v>729</v>
      </c>
      <c r="KO9" s="165"/>
      <c r="KP9" s="165"/>
      <c r="KQ9" s="165"/>
      <c r="KR9" s="165"/>
      <c r="KS9" s="165"/>
      <c r="KT9" s="165"/>
      <c r="KU9" s="165"/>
      <c r="KV9" s="165"/>
      <c r="KW9" s="165"/>
      <c r="KX9" s="165"/>
      <c r="KY9" s="165"/>
      <c r="KZ9" s="165"/>
      <c r="LA9" s="165"/>
      <c r="LB9" s="165"/>
      <c r="LC9" s="165"/>
      <c r="LD9" s="165"/>
      <c r="LE9" s="165"/>
      <c r="LF9" s="165"/>
      <c r="LG9" s="165"/>
      <c r="LH9" s="165"/>
      <c r="LI9" s="165"/>
      <c r="LJ9" s="165"/>
      <c r="LK9" s="165"/>
      <c r="LL9" s="165"/>
      <c r="LM9" s="165"/>
      <c r="LN9" s="66"/>
      <c r="LO9" s="437" t="str">
        <f>JH13</f>
        <v xml:space="preserve">
</v>
      </c>
      <c r="LP9" s="437"/>
      <c r="LQ9" s="437"/>
      <c r="LR9" s="437"/>
      <c r="LS9" s="437"/>
      <c r="LT9" s="437"/>
      <c r="LU9" s="437"/>
      <c r="LV9" s="437"/>
      <c r="LW9" s="437"/>
      <c r="LX9" s="437"/>
      <c r="LY9" s="437"/>
      <c r="LZ9" s="437"/>
      <c r="MA9" s="437"/>
      <c r="MB9" s="437"/>
      <c r="MC9" s="437"/>
      <c r="MD9" s="437"/>
      <c r="ME9" s="437"/>
      <c r="MF9" s="437"/>
      <c r="MG9" s="437"/>
      <c r="MH9" s="437"/>
      <c r="MI9" s="437"/>
      <c r="MJ9" s="437"/>
      <c r="MK9" s="437"/>
      <c r="ML9" s="164"/>
      <c r="MM9" s="32"/>
      <c r="MN9" s="32"/>
    </row>
    <row r="10" spans="1:352" ht="18" customHeight="1" x14ac:dyDescent="0.15">
      <c r="A10" s="32"/>
      <c r="B10" s="210"/>
      <c r="C10" s="210"/>
      <c r="D10" s="210"/>
      <c r="E10" s="210"/>
      <c r="F10" s="210"/>
      <c r="G10" s="210"/>
      <c r="H10" s="210"/>
      <c r="I10" s="210"/>
      <c r="J10" s="210"/>
      <c r="K10" s="210"/>
      <c r="L10" s="210"/>
      <c r="M10" s="210"/>
      <c r="N10" s="383"/>
      <c r="O10" s="383"/>
      <c r="P10" s="383"/>
      <c r="Q10" s="383"/>
      <c r="R10" s="383"/>
      <c r="S10" s="383"/>
      <c r="T10" s="383"/>
      <c r="U10" s="383"/>
      <c r="V10" s="383"/>
      <c r="W10" s="383"/>
      <c r="X10" s="383"/>
      <c r="Y10" s="383"/>
      <c r="Z10" s="383"/>
      <c r="AA10" s="383"/>
      <c r="AB10" s="383"/>
      <c r="AC10" s="383"/>
      <c r="AD10" s="383"/>
      <c r="AE10" s="383"/>
      <c r="AF10" s="332"/>
      <c r="AG10" s="332"/>
      <c r="AH10" s="332"/>
      <c r="AI10" s="332"/>
      <c r="AJ10" s="332"/>
      <c r="AK10" s="332"/>
      <c r="AL10" s="332"/>
      <c r="AM10" s="382"/>
      <c r="AN10" s="382"/>
      <c r="AO10" s="382"/>
      <c r="AP10" s="382"/>
      <c r="AQ10" s="382"/>
      <c r="AR10" s="382"/>
      <c r="AS10" s="382"/>
      <c r="AT10" s="382"/>
      <c r="AU10" s="382"/>
      <c r="AV10" s="382"/>
      <c r="AW10" s="145"/>
      <c r="AX10" s="159"/>
      <c r="AY10" s="30"/>
      <c r="AZ10" s="122"/>
      <c r="BA10" s="112"/>
      <c r="BB10" s="112"/>
      <c r="BC10" s="112"/>
      <c r="BD10" s="112"/>
      <c r="BE10" s="11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67"/>
      <c r="CU10" s="67"/>
      <c r="CV10" s="67"/>
      <c r="CW10" s="67"/>
      <c r="CX10" s="67"/>
      <c r="CY10" s="67"/>
      <c r="CZ10" s="67"/>
      <c r="DA10" s="67"/>
      <c r="DB10" s="32"/>
      <c r="DC10" s="32"/>
      <c r="DD10" s="65"/>
      <c r="DE10" s="334" t="s">
        <v>133</v>
      </c>
      <c r="DF10" s="335"/>
      <c r="DG10" s="335"/>
      <c r="DH10" s="335"/>
      <c r="DI10" s="336"/>
      <c r="DJ10" s="303" t="e">
        <f ca="1">N6</f>
        <v>#N/A</v>
      </c>
      <c r="DK10" s="304"/>
      <c r="DL10" s="304"/>
      <c r="DM10" s="304"/>
      <c r="DN10" s="304"/>
      <c r="DO10" s="304"/>
      <c r="DP10" s="304"/>
      <c r="DQ10" s="304"/>
      <c r="DR10" s="304"/>
      <c r="DS10" s="304"/>
      <c r="DT10" s="304"/>
      <c r="DU10" s="304"/>
      <c r="DV10" s="304"/>
      <c r="DW10" s="304"/>
      <c r="DX10" s="304"/>
      <c r="DY10" s="304"/>
      <c r="DZ10" s="304"/>
      <c r="EA10" s="304"/>
      <c r="EB10" s="304"/>
      <c r="EC10" s="305"/>
      <c r="ED10" s="32"/>
      <c r="EE10" s="32"/>
      <c r="EF10" s="32"/>
      <c r="EG10" s="32"/>
      <c r="EH10" s="349"/>
      <c r="EI10" s="350"/>
      <c r="EJ10" s="350"/>
      <c r="EK10" s="350"/>
      <c r="EL10" s="351"/>
      <c r="EM10" s="358"/>
      <c r="EN10" s="359"/>
      <c r="EO10" s="359"/>
      <c r="EP10" s="359"/>
      <c r="EQ10" s="359"/>
      <c r="ER10" s="359"/>
      <c r="ES10" s="359"/>
      <c r="ET10" s="359"/>
      <c r="EU10" s="359"/>
      <c r="EV10" s="359"/>
      <c r="EW10" s="359"/>
      <c r="EX10" s="359"/>
      <c r="EY10" s="359"/>
      <c r="EZ10" s="359"/>
      <c r="FA10" s="359"/>
      <c r="FB10" s="359"/>
      <c r="FC10" s="359"/>
      <c r="FD10" s="359"/>
      <c r="FE10" s="359"/>
      <c r="FF10" s="360"/>
      <c r="FG10" s="64"/>
      <c r="FH10" s="32"/>
      <c r="FI10" s="32"/>
      <c r="FJ10" s="32"/>
      <c r="FK10" s="32"/>
      <c r="FL10" s="65"/>
      <c r="FM10" s="67"/>
      <c r="FN10" s="67"/>
      <c r="FO10" s="67"/>
      <c r="FP10" s="67"/>
      <c r="FQ10" s="67"/>
      <c r="FR10" s="67"/>
      <c r="FS10" s="67"/>
      <c r="FT10" s="67"/>
      <c r="FU10" s="67"/>
      <c r="FV10" s="67"/>
      <c r="FW10" s="67"/>
      <c r="FX10" s="67"/>
      <c r="FY10" s="67"/>
      <c r="FZ10" s="67"/>
      <c r="GA10" s="67"/>
      <c r="GB10" s="67"/>
      <c r="GC10" s="67"/>
      <c r="GD10" s="67"/>
      <c r="GE10" s="67"/>
      <c r="GF10" s="67"/>
      <c r="GG10" s="32"/>
      <c r="GR10" s="427" t="s">
        <v>141</v>
      </c>
      <c r="GS10" s="427"/>
      <c r="GT10" s="427"/>
      <c r="GU10" s="427"/>
      <c r="GV10" s="427"/>
      <c r="GW10" s="427"/>
      <c r="GX10" s="427"/>
      <c r="GY10" s="427"/>
      <c r="GZ10" s="427"/>
      <c r="HA10" s="427"/>
      <c r="HB10" s="462" t="str">
        <f>AM6</f>
        <v xml:space="preserve">
</v>
      </c>
      <c r="HC10" s="462"/>
      <c r="HD10" s="462"/>
      <c r="HE10" s="462"/>
      <c r="HF10" s="462"/>
      <c r="HG10" s="462"/>
      <c r="HH10" s="462"/>
      <c r="HI10" s="462"/>
      <c r="HJ10" s="462"/>
      <c r="HK10" s="462"/>
      <c r="HL10" s="462"/>
      <c r="HM10" s="462"/>
      <c r="HN10" s="462"/>
      <c r="HO10" s="462"/>
      <c r="HP10" s="462"/>
      <c r="HQ10" s="462"/>
      <c r="HR10" s="462"/>
      <c r="HS10" s="462"/>
      <c r="HT10" s="462"/>
      <c r="HU10" s="462"/>
      <c r="HV10" s="462"/>
      <c r="HW10" s="462"/>
      <c r="HX10" s="462"/>
      <c r="HY10" s="462"/>
      <c r="HZ10" s="462"/>
      <c r="IA10" s="64"/>
      <c r="IB10" s="57"/>
      <c r="IC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32"/>
      <c r="KG10" s="32"/>
      <c r="KH10" s="164"/>
      <c r="KI10" s="165"/>
      <c r="KJ10" s="165"/>
      <c r="KK10" s="165"/>
      <c r="KL10" s="165"/>
      <c r="KM10" s="165"/>
      <c r="KN10" s="396" t="s">
        <v>20</v>
      </c>
      <c r="KO10" s="396"/>
      <c r="KP10" s="396"/>
      <c r="KQ10" s="397">
        <f>LV23</f>
        <v>0</v>
      </c>
      <c r="KR10" s="396"/>
      <c r="KS10" s="396"/>
      <c r="KT10" s="396"/>
      <c r="KU10" s="396"/>
      <c r="KV10" s="396"/>
      <c r="KW10" s="396"/>
      <c r="KX10" s="396"/>
      <c r="KY10" s="396"/>
      <c r="KZ10" s="396"/>
      <c r="LA10" s="396"/>
      <c r="LB10" s="396"/>
      <c r="LC10" s="396"/>
      <c r="LD10" s="396"/>
      <c r="LE10" s="396"/>
      <c r="LF10" s="396"/>
      <c r="LG10" s="68"/>
      <c r="LH10" s="68"/>
      <c r="LI10" s="68"/>
      <c r="LJ10" s="68"/>
      <c r="LK10" s="68"/>
      <c r="LL10" s="68"/>
      <c r="LM10" s="68"/>
      <c r="LN10" s="68"/>
      <c r="LO10" s="437"/>
      <c r="LP10" s="437"/>
      <c r="LQ10" s="437"/>
      <c r="LR10" s="437"/>
      <c r="LS10" s="437"/>
      <c r="LT10" s="437"/>
      <c r="LU10" s="437"/>
      <c r="LV10" s="437"/>
      <c r="LW10" s="437"/>
      <c r="LX10" s="437"/>
      <c r="LY10" s="437"/>
      <c r="LZ10" s="437"/>
      <c r="MA10" s="437"/>
      <c r="MB10" s="437"/>
      <c r="MC10" s="437"/>
      <c r="MD10" s="437"/>
      <c r="ME10" s="437"/>
      <c r="MF10" s="437"/>
      <c r="MG10" s="437"/>
      <c r="MH10" s="437"/>
      <c r="MI10" s="437"/>
      <c r="MJ10" s="437"/>
      <c r="MK10" s="437"/>
      <c r="ML10" s="164"/>
      <c r="MM10" s="32"/>
      <c r="MN10" s="32"/>
    </row>
    <row r="11" spans="1:352" ht="18" customHeight="1" x14ac:dyDescent="0.1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0"/>
      <c r="AZ11" s="122"/>
      <c r="BA11" s="112"/>
      <c r="BB11" s="112"/>
      <c r="BC11" s="112"/>
      <c r="BD11" s="112"/>
      <c r="BE11" s="11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67"/>
      <c r="CU11" s="67"/>
      <c r="CV11" s="67"/>
      <c r="CW11" s="67"/>
      <c r="CX11" s="67"/>
      <c r="CY11" s="67"/>
      <c r="CZ11" s="67"/>
      <c r="DA11" s="67"/>
      <c r="DB11" s="32"/>
      <c r="DC11" s="32"/>
      <c r="DD11" s="65"/>
      <c r="DE11" s="337"/>
      <c r="DF11" s="338"/>
      <c r="DG11" s="338"/>
      <c r="DH11" s="338"/>
      <c r="DI11" s="339"/>
      <c r="DJ11" s="211"/>
      <c r="DK11" s="212"/>
      <c r="DL11" s="212"/>
      <c r="DM11" s="212"/>
      <c r="DN11" s="212"/>
      <c r="DO11" s="212"/>
      <c r="DP11" s="212"/>
      <c r="DQ11" s="212"/>
      <c r="DR11" s="212"/>
      <c r="DS11" s="212"/>
      <c r="DT11" s="212"/>
      <c r="DU11" s="212"/>
      <c r="DV11" s="212"/>
      <c r="DW11" s="212"/>
      <c r="DX11" s="212"/>
      <c r="DY11" s="212"/>
      <c r="DZ11" s="212"/>
      <c r="EA11" s="212"/>
      <c r="EB11" s="212"/>
      <c r="EC11" s="213"/>
      <c r="ED11" s="32"/>
      <c r="EE11" s="32"/>
      <c r="EF11" s="32"/>
      <c r="EG11" s="32"/>
      <c r="EH11" s="349"/>
      <c r="EI11" s="350"/>
      <c r="EJ11" s="350"/>
      <c r="EK11" s="350"/>
      <c r="EL11" s="351"/>
      <c r="EM11" s="358"/>
      <c r="EN11" s="359"/>
      <c r="EO11" s="359"/>
      <c r="EP11" s="359"/>
      <c r="EQ11" s="359"/>
      <c r="ER11" s="359"/>
      <c r="ES11" s="359"/>
      <c r="ET11" s="359"/>
      <c r="EU11" s="359"/>
      <c r="EV11" s="359"/>
      <c r="EW11" s="359"/>
      <c r="EX11" s="359"/>
      <c r="EY11" s="359"/>
      <c r="EZ11" s="359"/>
      <c r="FA11" s="359"/>
      <c r="FB11" s="359"/>
      <c r="FC11" s="359"/>
      <c r="FD11" s="359"/>
      <c r="FE11" s="359"/>
      <c r="FF11" s="360"/>
      <c r="FG11" s="64"/>
      <c r="FH11" s="32"/>
      <c r="FI11" s="32"/>
      <c r="FJ11" s="32"/>
      <c r="FK11" s="32"/>
      <c r="FL11" s="65"/>
      <c r="FM11" s="32"/>
      <c r="FN11" s="32"/>
      <c r="FO11" s="32"/>
      <c r="FP11" s="32"/>
      <c r="FQ11" s="32"/>
      <c r="FR11" s="32"/>
      <c r="FS11" s="32"/>
      <c r="FT11" s="32"/>
      <c r="FU11" s="32"/>
      <c r="FV11" s="32"/>
      <c r="FW11" s="32"/>
      <c r="FX11" s="32"/>
      <c r="FY11" s="32"/>
      <c r="FZ11" s="32"/>
      <c r="GA11" s="32"/>
      <c r="GB11" s="32"/>
      <c r="GC11" s="32"/>
      <c r="GD11" s="32"/>
      <c r="GE11" s="32"/>
      <c r="GF11" s="32"/>
      <c r="GG11" s="32"/>
      <c r="GR11" s="427"/>
      <c r="GS11" s="427"/>
      <c r="GT11" s="427"/>
      <c r="GU11" s="427"/>
      <c r="GV11" s="427"/>
      <c r="GW11" s="427"/>
      <c r="GX11" s="427"/>
      <c r="GY11" s="427"/>
      <c r="GZ11" s="427"/>
      <c r="HA11" s="427"/>
      <c r="HB11" s="462"/>
      <c r="HC11" s="462"/>
      <c r="HD11" s="462"/>
      <c r="HE11" s="462"/>
      <c r="HF11" s="462"/>
      <c r="HG11" s="462"/>
      <c r="HH11" s="462"/>
      <c r="HI11" s="462"/>
      <c r="HJ11" s="462"/>
      <c r="HK11" s="462"/>
      <c r="HL11" s="462"/>
      <c r="HM11" s="462"/>
      <c r="HN11" s="462"/>
      <c r="HO11" s="462"/>
      <c r="HP11" s="462"/>
      <c r="HQ11" s="462"/>
      <c r="HR11" s="462"/>
      <c r="HS11" s="462"/>
      <c r="HT11" s="462"/>
      <c r="HU11" s="462"/>
      <c r="HV11" s="462"/>
      <c r="HW11" s="462"/>
      <c r="HX11" s="462"/>
      <c r="HY11" s="462"/>
      <c r="HZ11" s="462"/>
      <c r="IA11" s="64"/>
      <c r="IB11" s="385" t="s">
        <v>711</v>
      </c>
      <c r="IC11" s="385"/>
      <c r="ID11" s="385"/>
      <c r="IE11" s="385"/>
      <c r="IF11" s="385"/>
      <c r="IG11" s="385"/>
      <c r="IH11" s="385"/>
      <c r="II11" s="385"/>
      <c r="IJ11" s="385"/>
      <c r="IK11" s="385"/>
      <c r="IL11" s="385"/>
      <c r="IM11" s="385"/>
      <c r="IN11" s="385"/>
      <c r="IO11" s="385"/>
      <c r="IP11" s="385"/>
      <c r="IQ11" s="385"/>
      <c r="IR11" s="385"/>
      <c r="IS11" s="385"/>
      <c r="IT11" s="385"/>
      <c r="IU11" s="385"/>
      <c r="IV11" s="385"/>
      <c r="IW11" s="385"/>
      <c r="IX11" s="385"/>
      <c r="IY11" s="385"/>
      <c r="IZ11" s="385"/>
      <c r="JA11" s="385"/>
      <c r="JB11" s="385"/>
      <c r="JC11" s="385"/>
      <c r="JD11" s="385"/>
      <c r="JE11" s="385"/>
      <c r="JF11" s="385"/>
      <c r="JG11" s="385"/>
      <c r="JH11" s="385"/>
      <c r="JI11" s="385"/>
      <c r="JJ11" s="385"/>
      <c r="JK11" s="385"/>
      <c r="JL11" s="385"/>
      <c r="JM11" s="385"/>
      <c r="JN11" s="385"/>
      <c r="JO11" s="385"/>
      <c r="JP11" s="385"/>
      <c r="JQ11" s="385"/>
      <c r="JR11" s="385"/>
      <c r="JS11" s="385"/>
      <c r="JT11" s="385"/>
      <c r="JU11" s="385"/>
      <c r="JV11" s="385"/>
      <c r="JW11" s="385"/>
      <c r="JX11" s="385"/>
      <c r="JY11" s="385"/>
      <c r="JZ11" s="385"/>
      <c r="KA11" s="385"/>
      <c r="KB11" s="385"/>
      <c r="KC11" s="385"/>
      <c r="KD11" s="385"/>
      <c r="KE11" s="57"/>
      <c r="KF11" s="32"/>
      <c r="KG11" s="32"/>
      <c r="KH11" s="164"/>
      <c r="KI11" s="165"/>
      <c r="KJ11" s="165"/>
      <c r="KK11" s="165"/>
      <c r="KL11" s="165"/>
      <c r="KM11" s="165"/>
      <c r="KN11" s="396"/>
      <c r="KO11" s="396"/>
      <c r="KP11" s="396"/>
      <c r="KQ11" s="396"/>
      <c r="KR11" s="396"/>
      <c r="KS11" s="396"/>
      <c r="KT11" s="396"/>
      <c r="KU11" s="396"/>
      <c r="KV11" s="396"/>
      <c r="KW11" s="396"/>
      <c r="KX11" s="396"/>
      <c r="KY11" s="396"/>
      <c r="KZ11" s="396"/>
      <c r="LA11" s="396"/>
      <c r="LB11" s="396"/>
      <c r="LC11" s="396"/>
      <c r="LD11" s="396"/>
      <c r="LE11" s="396"/>
      <c r="LF11" s="396"/>
      <c r="LG11" s="68"/>
      <c r="LH11" s="68"/>
      <c r="LI11" s="68"/>
      <c r="LJ11" s="68"/>
      <c r="LK11" s="68"/>
      <c r="LL11" s="68"/>
      <c r="LM11" s="68"/>
      <c r="LN11" s="68"/>
      <c r="LO11" s="437"/>
      <c r="LP11" s="437"/>
      <c r="LQ11" s="437"/>
      <c r="LR11" s="437"/>
      <c r="LS11" s="437"/>
      <c r="LT11" s="437"/>
      <c r="LU11" s="437"/>
      <c r="LV11" s="437"/>
      <c r="LW11" s="437"/>
      <c r="LX11" s="437"/>
      <c r="LY11" s="437"/>
      <c r="LZ11" s="437"/>
      <c r="MA11" s="437"/>
      <c r="MB11" s="437"/>
      <c r="MC11" s="437"/>
      <c r="MD11" s="437"/>
      <c r="ME11" s="437"/>
      <c r="MF11" s="437"/>
      <c r="MG11" s="437"/>
      <c r="MH11" s="437"/>
      <c r="MI11" s="437"/>
      <c r="MJ11" s="437"/>
      <c r="MK11" s="437"/>
      <c r="ML11" s="164"/>
      <c r="MM11" s="32"/>
      <c r="MN11" s="32"/>
    </row>
    <row r="12" spans="1:352" ht="18" customHeight="1" x14ac:dyDescent="0.15">
      <c r="A12" s="32"/>
      <c r="B12" s="210" t="s">
        <v>24</v>
      </c>
      <c r="C12" s="210"/>
      <c r="D12" s="210"/>
      <c r="E12" s="210" t="s">
        <v>25</v>
      </c>
      <c r="F12" s="210"/>
      <c r="G12" s="210"/>
      <c r="H12" s="210"/>
      <c r="I12" s="210" t="s">
        <v>34</v>
      </c>
      <c r="J12" s="210"/>
      <c r="K12" s="210"/>
      <c r="L12" s="210"/>
      <c r="M12" s="210"/>
      <c r="N12" s="210"/>
      <c r="O12" s="210"/>
      <c r="P12" s="210"/>
      <c r="Q12" s="210"/>
      <c r="R12" s="210"/>
      <c r="S12" s="210"/>
      <c r="T12" s="210"/>
      <c r="U12" s="210"/>
      <c r="V12" s="210"/>
      <c r="W12" s="332" t="s">
        <v>35</v>
      </c>
      <c r="X12" s="210"/>
      <c r="Y12" s="210"/>
      <c r="Z12" s="210"/>
      <c r="AA12" s="210"/>
      <c r="AB12" s="332" t="s">
        <v>28</v>
      </c>
      <c r="AC12" s="332"/>
      <c r="AD12" s="332" t="s">
        <v>29</v>
      </c>
      <c r="AE12" s="332"/>
      <c r="AF12" s="340" t="s">
        <v>30</v>
      </c>
      <c r="AG12" s="340"/>
      <c r="AH12" s="340"/>
      <c r="AI12" s="210" t="s">
        <v>31</v>
      </c>
      <c r="AJ12" s="210"/>
      <c r="AK12" s="210"/>
      <c r="AL12" s="210"/>
      <c r="AM12" s="210"/>
      <c r="AN12" s="210"/>
      <c r="AO12" s="332" t="s">
        <v>32</v>
      </c>
      <c r="AP12" s="210"/>
      <c r="AQ12" s="210"/>
      <c r="AR12" s="210"/>
      <c r="AS12" s="332" t="s">
        <v>33</v>
      </c>
      <c r="AT12" s="332"/>
      <c r="AU12" s="332"/>
      <c r="AV12" s="332"/>
      <c r="AW12" s="163"/>
      <c r="AX12" s="166"/>
      <c r="BA12" s="123"/>
      <c r="BB12" s="123"/>
      <c r="BC12" s="123"/>
      <c r="BD12" s="123"/>
      <c r="BE12" s="123"/>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7"/>
      <c r="CU12" s="67"/>
      <c r="CV12" s="67"/>
      <c r="CW12" s="67"/>
      <c r="CX12" s="67"/>
      <c r="CY12" s="67"/>
      <c r="CZ12" s="67"/>
      <c r="DA12" s="67"/>
      <c r="DB12" s="69"/>
      <c r="DC12" s="69"/>
      <c r="DD12" s="70"/>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49"/>
      <c r="EI12" s="350"/>
      <c r="EJ12" s="350"/>
      <c r="EK12" s="350"/>
      <c r="EL12" s="351"/>
      <c r="EM12" s="358"/>
      <c r="EN12" s="359"/>
      <c r="EO12" s="359"/>
      <c r="EP12" s="359"/>
      <c r="EQ12" s="359"/>
      <c r="ER12" s="359"/>
      <c r="ES12" s="359"/>
      <c r="ET12" s="359"/>
      <c r="EU12" s="359"/>
      <c r="EV12" s="359"/>
      <c r="EW12" s="359"/>
      <c r="EX12" s="359"/>
      <c r="EY12" s="359"/>
      <c r="EZ12" s="359"/>
      <c r="FA12" s="359"/>
      <c r="FB12" s="359"/>
      <c r="FC12" s="359"/>
      <c r="FD12" s="359"/>
      <c r="FE12" s="359"/>
      <c r="FF12" s="360"/>
      <c r="FG12" s="64"/>
      <c r="FH12" s="32"/>
      <c r="FI12" s="32"/>
      <c r="FJ12" s="32"/>
      <c r="FK12" s="32"/>
      <c r="FL12" s="65"/>
      <c r="FM12" s="32"/>
      <c r="FN12" s="32"/>
      <c r="FO12" s="32"/>
      <c r="FP12" s="32"/>
      <c r="FQ12" s="32"/>
      <c r="FR12" s="32"/>
      <c r="FS12" s="32"/>
      <c r="FT12" s="32"/>
      <c r="FU12" s="32"/>
      <c r="FV12" s="32"/>
      <c r="FW12" s="32"/>
      <c r="FX12" s="32"/>
      <c r="FY12" s="32"/>
      <c r="FZ12" s="32"/>
      <c r="GA12" s="32"/>
      <c r="GB12" s="32"/>
      <c r="GC12" s="32"/>
      <c r="GD12" s="32"/>
      <c r="GE12" s="32"/>
      <c r="GF12" s="32"/>
      <c r="GG12" s="32"/>
      <c r="GR12" s="427"/>
      <c r="GS12" s="427"/>
      <c r="GT12" s="427"/>
      <c r="GU12" s="427"/>
      <c r="GV12" s="427"/>
      <c r="GW12" s="427"/>
      <c r="GX12" s="427"/>
      <c r="GY12" s="427"/>
      <c r="GZ12" s="427"/>
      <c r="HA12" s="427"/>
      <c r="HB12" s="462"/>
      <c r="HC12" s="462"/>
      <c r="HD12" s="462"/>
      <c r="HE12" s="462"/>
      <c r="HF12" s="462"/>
      <c r="HG12" s="462"/>
      <c r="HH12" s="462"/>
      <c r="HI12" s="462"/>
      <c r="HJ12" s="462"/>
      <c r="HK12" s="462"/>
      <c r="HL12" s="462"/>
      <c r="HM12" s="462"/>
      <c r="HN12" s="462"/>
      <c r="HO12" s="462"/>
      <c r="HP12" s="462"/>
      <c r="HQ12" s="462"/>
      <c r="HR12" s="462"/>
      <c r="HS12" s="462"/>
      <c r="HT12" s="462"/>
      <c r="HU12" s="462"/>
      <c r="HV12" s="462"/>
      <c r="HW12" s="462"/>
      <c r="HX12" s="462"/>
      <c r="HY12" s="462"/>
      <c r="HZ12" s="462"/>
      <c r="IA12" s="64"/>
      <c r="IB12" s="385"/>
      <c r="IC12" s="385"/>
      <c r="ID12" s="385"/>
      <c r="IE12" s="385"/>
      <c r="IF12" s="385"/>
      <c r="IG12" s="385"/>
      <c r="IH12" s="385"/>
      <c r="II12" s="385"/>
      <c r="IJ12" s="385"/>
      <c r="IK12" s="385"/>
      <c r="IL12" s="385"/>
      <c r="IM12" s="385"/>
      <c r="IN12" s="385"/>
      <c r="IO12" s="385"/>
      <c r="IP12" s="385"/>
      <c r="IQ12" s="385"/>
      <c r="IR12" s="385"/>
      <c r="IS12" s="385"/>
      <c r="IT12" s="385"/>
      <c r="IU12" s="385"/>
      <c r="IV12" s="385"/>
      <c r="IW12" s="385"/>
      <c r="IX12" s="385"/>
      <c r="IY12" s="385"/>
      <c r="IZ12" s="385"/>
      <c r="JA12" s="385"/>
      <c r="JB12" s="385"/>
      <c r="JC12" s="385"/>
      <c r="JD12" s="385"/>
      <c r="JE12" s="385"/>
      <c r="JF12" s="385"/>
      <c r="JG12" s="385"/>
      <c r="JH12" s="385"/>
      <c r="JI12" s="385"/>
      <c r="JJ12" s="385"/>
      <c r="JK12" s="385"/>
      <c r="JL12" s="385"/>
      <c r="JM12" s="385"/>
      <c r="JN12" s="385"/>
      <c r="JO12" s="385"/>
      <c r="JP12" s="385"/>
      <c r="JQ12" s="385"/>
      <c r="JR12" s="385"/>
      <c r="JS12" s="385"/>
      <c r="JT12" s="385"/>
      <c r="JU12" s="385"/>
      <c r="JV12" s="385"/>
      <c r="JW12" s="385"/>
      <c r="JX12" s="385"/>
      <c r="JY12" s="385"/>
      <c r="JZ12" s="385"/>
      <c r="KA12" s="385"/>
      <c r="KB12" s="385"/>
      <c r="KC12" s="385"/>
      <c r="KD12" s="385"/>
      <c r="KE12" s="57"/>
      <c r="KF12" s="32"/>
      <c r="KG12" s="32"/>
      <c r="KH12" s="164"/>
      <c r="KI12" s="165"/>
      <c r="KJ12" s="165"/>
      <c r="KK12" s="165"/>
      <c r="KL12" s="165"/>
      <c r="KM12" s="165"/>
      <c r="KN12" s="165"/>
      <c r="KO12" s="165"/>
      <c r="KP12" s="165"/>
      <c r="KQ12" s="165"/>
      <c r="KR12" s="165"/>
      <c r="KS12" s="165"/>
      <c r="KT12" s="165"/>
      <c r="KU12" s="165"/>
      <c r="KV12" s="165"/>
      <c r="KW12" s="165"/>
      <c r="KX12" s="165"/>
      <c r="KY12" s="165"/>
      <c r="KZ12" s="165"/>
      <c r="LA12" s="165"/>
      <c r="LB12" s="165"/>
      <c r="LC12" s="165"/>
      <c r="LD12" s="165"/>
      <c r="LE12" s="68"/>
      <c r="LF12" s="68"/>
      <c r="LG12" s="68"/>
      <c r="LH12" s="68"/>
      <c r="LI12" s="68"/>
      <c r="LJ12" s="68"/>
      <c r="LK12" s="68"/>
      <c r="LL12" s="68"/>
      <c r="LM12" s="68"/>
      <c r="LN12" s="68"/>
      <c r="LO12" s="430" t="str">
        <f>JH17</f>
        <v/>
      </c>
      <c r="LP12" s="430"/>
      <c r="LQ12" s="430"/>
      <c r="LR12" s="430"/>
      <c r="LS12" s="430"/>
      <c r="LT12" s="430"/>
      <c r="LU12" s="430"/>
      <c r="LV12" s="430"/>
      <c r="LW12" s="430"/>
      <c r="LX12" s="430"/>
      <c r="LY12" s="430"/>
      <c r="LZ12" s="430"/>
      <c r="MA12" s="430"/>
      <c r="MB12" s="430"/>
      <c r="MC12" s="430"/>
      <c r="MD12" s="430"/>
      <c r="ME12" s="430"/>
      <c r="MF12" s="430"/>
      <c r="MG12" s="430"/>
      <c r="MH12" s="430"/>
      <c r="MI12" s="428" t="s">
        <v>728</v>
      </c>
      <c r="MJ12" s="428"/>
      <c r="MK12" s="428"/>
      <c r="ML12" s="164"/>
      <c r="MM12" s="32"/>
      <c r="MN12" s="32"/>
    </row>
    <row r="13" spans="1:352" ht="18" customHeight="1" x14ac:dyDescent="0.15">
      <c r="A13" s="32"/>
      <c r="B13" s="210"/>
      <c r="C13" s="210"/>
      <c r="D13" s="210"/>
      <c r="E13" s="210"/>
      <c r="F13" s="210"/>
      <c r="G13" s="210"/>
      <c r="H13" s="210"/>
      <c r="I13" s="210" t="s">
        <v>26</v>
      </c>
      <c r="J13" s="210"/>
      <c r="K13" s="210"/>
      <c r="L13" s="210"/>
      <c r="M13" s="210"/>
      <c r="N13" s="210"/>
      <c r="O13" s="210"/>
      <c r="P13" s="210"/>
      <c r="Q13" s="333" t="s">
        <v>124</v>
      </c>
      <c r="R13" s="333"/>
      <c r="S13" s="333"/>
      <c r="T13" s="333"/>
      <c r="U13" s="333"/>
      <c r="V13" s="333"/>
      <c r="W13" s="210"/>
      <c r="X13" s="210"/>
      <c r="Y13" s="210"/>
      <c r="Z13" s="210"/>
      <c r="AA13" s="210"/>
      <c r="AB13" s="332"/>
      <c r="AC13" s="332"/>
      <c r="AD13" s="332"/>
      <c r="AE13" s="332"/>
      <c r="AF13" s="340"/>
      <c r="AG13" s="340"/>
      <c r="AH13" s="340"/>
      <c r="AI13" s="210" t="s">
        <v>26</v>
      </c>
      <c r="AJ13" s="210"/>
      <c r="AK13" s="210"/>
      <c r="AL13" s="210"/>
      <c r="AM13" s="210"/>
      <c r="AN13" s="210"/>
      <c r="AO13" s="210"/>
      <c r="AP13" s="210"/>
      <c r="AQ13" s="210"/>
      <c r="AR13" s="210"/>
      <c r="AS13" s="332"/>
      <c r="AT13" s="332"/>
      <c r="AU13" s="332"/>
      <c r="AV13" s="332"/>
      <c r="AW13" s="163"/>
      <c r="AX13" s="166"/>
      <c r="BA13" s="123"/>
      <c r="BB13" s="123"/>
      <c r="BC13" s="123"/>
      <c r="BD13" s="123"/>
      <c r="BE13" s="123"/>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7"/>
      <c r="CU13" s="67"/>
      <c r="CV13" s="67"/>
      <c r="CW13" s="67"/>
      <c r="CX13" s="67"/>
      <c r="CY13" s="67"/>
      <c r="CZ13" s="67"/>
      <c r="DA13" s="67"/>
      <c r="DB13" s="69"/>
      <c r="DC13" s="69"/>
      <c r="DD13" s="70"/>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52"/>
      <c r="EI13" s="353"/>
      <c r="EJ13" s="353"/>
      <c r="EK13" s="353"/>
      <c r="EL13" s="354"/>
      <c r="EM13" s="361"/>
      <c r="EN13" s="362"/>
      <c r="EO13" s="362"/>
      <c r="EP13" s="362"/>
      <c r="EQ13" s="362"/>
      <c r="ER13" s="362"/>
      <c r="ES13" s="362"/>
      <c r="ET13" s="362"/>
      <c r="EU13" s="362"/>
      <c r="EV13" s="362"/>
      <c r="EW13" s="362"/>
      <c r="EX13" s="362"/>
      <c r="EY13" s="362"/>
      <c r="EZ13" s="362"/>
      <c r="FA13" s="362"/>
      <c r="FB13" s="362"/>
      <c r="FC13" s="362"/>
      <c r="FD13" s="362"/>
      <c r="FE13" s="362"/>
      <c r="FF13" s="363"/>
      <c r="FG13" s="64"/>
      <c r="FH13" s="32"/>
      <c r="FI13" s="32"/>
      <c r="FJ13" s="32"/>
      <c r="FK13" s="32"/>
      <c r="FL13" s="65"/>
      <c r="FM13" s="32"/>
      <c r="FN13" s="32"/>
      <c r="FO13" s="32"/>
      <c r="FP13" s="32"/>
      <c r="FQ13" s="32"/>
      <c r="FR13" s="32"/>
      <c r="FS13" s="32"/>
      <c r="FT13" s="32"/>
      <c r="FU13" s="32"/>
      <c r="FV13" s="32"/>
      <c r="FW13" s="32"/>
      <c r="FX13" s="32"/>
      <c r="FY13" s="32"/>
      <c r="FZ13" s="32"/>
      <c r="GA13" s="32"/>
      <c r="GB13" s="32"/>
      <c r="GC13" s="32"/>
      <c r="GD13" s="32"/>
      <c r="GE13" s="32"/>
      <c r="GF13" s="32"/>
      <c r="GG13" s="32"/>
      <c r="GR13" s="394" t="s">
        <v>142</v>
      </c>
      <c r="GS13" s="394"/>
      <c r="GT13" s="394"/>
      <c r="GU13" s="394"/>
      <c r="GV13" s="394"/>
      <c r="GW13" s="394"/>
      <c r="GX13" s="394"/>
      <c r="GY13" s="394"/>
      <c r="GZ13" s="394"/>
      <c r="HA13" s="394"/>
      <c r="HB13" s="395" t="str">
        <f>請求書!AH13</f>
        <v/>
      </c>
      <c r="HC13" s="395"/>
      <c r="HD13" s="395"/>
      <c r="HE13" s="395"/>
      <c r="HF13" s="395"/>
      <c r="HG13" s="395"/>
      <c r="HH13" s="395"/>
      <c r="HI13" s="395"/>
      <c r="HJ13" s="395"/>
      <c r="HK13" s="395"/>
      <c r="HL13" s="395"/>
      <c r="HM13" s="395"/>
      <c r="HN13" s="395"/>
      <c r="HO13" s="395"/>
      <c r="HP13" s="395"/>
      <c r="HQ13" s="395"/>
      <c r="HR13" s="395"/>
      <c r="HS13" s="395"/>
      <c r="HT13" s="395"/>
      <c r="HU13" s="395"/>
      <c r="HV13" s="395"/>
      <c r="HW13" s="395"/>
      <c r="HX13" s="395"/>
      <c r="HY13" s="395"/>
      <c r="HZ13" s="395"/>
      <c r="IA13" s="64"/>
      <c r="IB13" s="57"/>
      <c r="IC13" s="57"/>
      <c r="ID13" s="57"/>
      <c r="IE13" s="57"/>
      <c r="IF13" s="57"/>
      <c r="IG13" s="57"/>
      <c r="IH13" s="57"/>
      <c r="II13" s="57"/>
      <c r="IJ13" s="57"/>
      <c r="IK13" s="57"/>
      <c r="IL13" s="57"/>
      <c r="IM13" s="57"/>
      <c r="IN13" s="57"/>
      <c r="IO13" s="57"/>
      <c r="IP13" s="57"/>
      <c r="IQ13" s="57"/>
      <c r="IR13" s="57"/>
      <c r="IS13" s="57"/>
      <c r="IT13" s="57"/>
      <c r="IU13" s="57"/>
      <c r="IV13" s="57"/>
      <c r="IW13" s="57"/>
      <c r="IX13" s="57"/>
      <c r="IY13" s="57"/>
      <c r="IZ13" s="57"/>
      <c r="JA13" s="232" t="s">
        <v>712</v>
      </c>
      <c r="JB13" s="232"/>
      <c r="JC13" s="232"/>
      <c r="JD13" s="232"/>
      <c r="JE13" s="232"/>
      <c r="JF13" s="232"/>
      <c r="JG13" s="232"/>
      <c r="JH13" s="458" t="str">
        <f>請求書!AH12</f>
        <v xml:space="preserve">
</v>
      </c>
      <c r="JI13" s="458"/>
      <c r="JJ13" s="458"/>
      <c r="JK13" s="458"/>
      <c r="JL13" s="458"/>
      <c r="JM13" s="458"/>
      <c r="JN13" s="458"/>
      <c r="JO13" s="458"/>
      <c r="JP13" s="458"/>
      <c r="JQ13" s="458"/>
      <c r="JR13" s="458"/>
      <c r="JS13" s="458"/>
      <c r="JT13" s="458"/>
      <c r="JU13" s="458"/>
      <c r="JV13" s="458"/>
      <c r="JW13" s="458"/>
      <c r="JX13" s="458"/>
      <c r="JY13" s="458"/>
      <c r="JZ13" s="458"/>
      <c r="KA13" s="458"/>
      <c r="KB13" s="458"/>
      <c r="KC13" s="458"/>
      <c r="KD13" s="57"/>
      <c r="KE13" s="57"/>
      <c r="KF13" s="32"/>
      <c r="KG13" s="32"/>
      <c r="KH13" s="164"/>
      <c r="KI13" s="165"/>
      <c r="KJ13" s="165"/>
      <c r="KK13" s="396"/>
      <c r="KL13" s="396"/>
      <c r="KM13" s="396" t="s">
        <v>733</v>
      </c>
      <c r="KN13" s="396"/>
      <c r="KO13" s="396"/>
      <c r="KP13" s="396"/>
      <c r="KQ13" s="396"/>
      <c r="KR13" s="396"/>
      <c r="KS13" s="396"/>
      <c r="KT13" s="396"/>
      <c r="KU13" s="396"/>
      <c r="KV13" s="396"/>
      <c r="KW13" s="396"/>
      <c r="KX13" s="396"/>
      <c r="KY13" s="396"/>
      <c r="KZ13" s="396"/>
      <c r="LA13" s="396"/>
      <c r="LB13" s="396"/>
      <c r="LC13" s="396" t="s">
        <v>734</v>
      </c>
      <c r="LD13" s="396"/>
      <c r="LE13" s="396"/>
      <c r="LF13" s="396"/>
      <c r="LG13" s="396"/>
      <c r="LH13" s="396"/>
      <c r="LI13" s="396"/>
      <c r="LJ13" s="396"/>
      <c r="LK13" s="396"/>
      <c r="LL13" s="396"/>
      <c r="LM13" s="396"/>
      <c r="LN13" s="396"/>
      <c r="LO13" s="396"/>
      <c r="LP13" s="396"/>
      <c r="LQ13" s="396"/>
      <c r="LR13" s="396"/>
      <c r="LS13" s="396"/>
      <c r="LT13" s="396"/>
      <c r="LU13" s="396"/>
      <c r="LV13" s="396"/>
      <c r="LW13" s="396"/>
      <c r="LX13" s="396"/>
      <c r="LY13" s="396"/>
      <c r="LZ13" s="396"/>
      <c r="MA13" s="396"/>
      <c r="MB13" s="396"/>
      <c r="MC13" s="396"/>
      <c r="MD13" s="396"/>
      <c r="ME13" s="396"/>
      <c r="MF13" s="396"/>
      <c r="MG13" s="396"/>
      <c r="MH13" s="396"/>
      <c r="MI13" s="165"/>
      <c r="MJ13" s="165"/>
      <c r="MK13" s="165"/>
      <c r="ML13" s="164"/>
      <c r="MM13" s="32"/>
      <c r="MN13" s="32"/>
    </row>
    <row r="14" spans="1:352" ht="18" customHeight="1" x14ac:dyDescent="0.15">
      <c r="A14" s="32"/>
      <c r="B14" s="210"/>
      <c r="C14" s="210"/>
      <c r="D14" s="210"/>
      <c r="E14" s="210"/>
      <c r="F14" s="210"/>
      <c r="G14" s="210"/>
      <c r="H14" s="210"/>
      <c r="I14" s="333" t="s">
        <v>122</v>
      </c>
      <c r="J14" s="333"/>
      <c r="K14" s="333"/>
      <c r="L14" s="333" t="s">
        <v>123</v>
      </c>
      <c r="M14" s="333"/>
      <c r="N14" s="333"/>
      <c r="O14" s="210" t="s">
        <v>27</v>
      </c>
      <c r="P14" s="210"/>
      <c r="Q14" s="333"/>
      <c r="R14" s="333"/>
      <c r="S14" s="333"/>
      <c r="T14" s="333"/>
      <c r="U14" s="333"/>
      <c r="V14" s="333"/>
      <c r="W14" s="210"/>
      <c r="X14" s="210"/>
      <c r="Y14" s="210"/>
      <c r="Z14" s="210"/>
      <c r="AA14" s="210"/>
      <c r="AB14" s="332"/>
      <c r="AC14" s="332"/>
      <c r="AD14" s="332"/>
      <c r="AE14" s="332"/>
      <c r="AF14" s="340"/>
      <c r="AG14" s="340"/>
      <c r="AH14" s="340"/>
      <c r="AI14" s="333" t="s">
        <v>122</v>
      </c>
      <c r="AJ14" s="333"/>
      <c r="AK14" s="333"/>
      <c r="AL14" s="333" t="s">
        <v>123</v>
      </c>
      <c r="AM14" s="333"/>
      <c r="AN14" s="333"/>
      <c r="AO14" s="210"/>
      <c r="AP14" s="210"/>
      <c r="AQ14" s="210"/>
      <c r="AR14" s="210"/>
      <c r="AS14" s="332"/>
      <c r="AT14" s="332"/>
      <c r="AU14" s="332"/>
      <c r="AV14" s="332"/>
      <c r="AW14" s="163"/>
      <c r="AX14" s="166"/>
      <c r="AY14" s="459" t="s">
        <v>750</v>
      </c>
      <c r="AZ14" s="460"/>
      <c r="BA14" s="460"/>
      <c r="BB14" s="460"/>
      <c r="BC14" s="460"/>
      <c r="BD14" s="460"/>
      <c r="BE14" s="460"/>
      <c r="BF14" s="460"/>
      <c r="BG14" s="460"/>
      <c r="BH14" s="460"/>
      <c r="BI14" s="460"/>
      <c r="BJ14" s="460"/>
      <c r="BK14" s="460"/>
      <c r="BL14" s="460"/>
      <c r="BM14" s="460"/>
      <c r="BN14" s="460"/>
      <c r="BO14" s="461"/>
      <c r="BP14" s="453" t="s">
        <v>751</v>
      </c>
      <c r="BQ14" s="453"/>
      <c r="BR14" s="453"/>
      <c r="BS14" s="453"/>
      <c r="BT14" s="453"/>
      <c r="BU14" s="453"/>
      <c r="BV14" s="453"/>
      <c r="BW14" s="453"/>
      <c r="BX14" s="453"/>
      <c r="BY14" s="453"/>
      <c r="BZ14" s="453"/>
      <c r="CA14" s="453"/>
      <c r="CB14" s="453"/>
      <c r="CC14" s="453"/>
      <c r="CD14" s="453"/>
      <c r="CE14" s="453"/>
      <c r="CF14" s="453"/>
      <c r="CG14" s="454" t="s">
        <v>113</v>
      </c>
      <c r="CH14" s="454"/>
      <c r="CI14" s="454" t="s">
        <v>769</v>
      </c>
      <c r="CJ14" s="454"/>
      <c r="CK14" s="130" t="s">
        <v>722</v>
      </c>
      <c r="CL14" s="130" t="s">
        <v>752</v>
      </c>
      <c r="CM14" s="130" t="s">
        <v>753</v>
      </c>
      <c r="CN14" s="130" t="s">
        <v>754</v>
      </c>
      <c r="CO14" s="130" t="s">
        <v>755</v>
      </c>
      <c r="CP14" s="130" t="s">
        <v>754</v>
      </c>
      <c r="CQ14" s="130" t="s">
        <v>755</v>
      </c>
      <c r="CR14" s="130" t="s">
        <v>771</v>
      </c>
      <c r="CS14" s="130" t="s">
        <v>772</v>
      </c>
      <c r="CT14" s="455" t="s">
        <v>759</v>
      </c>
      <c r="CU14" s="456"/>
      <c r="CV14" s="456"/>
      <c r="CW14" s="456"/>
      <c r="CX14" s="456"/>
      <c r="CY14" s="456"/>
      <c r="CZ14" s="456"/>
      <c r="DA14" s="457"/>
      <c r="DB14" s="69"/>
      <c r="DC14" s="69"/>
      <c r="DD14" s="70"/>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64"/>
      <c r="FH14" s="32"/>
      <c r="FI14" s="32"/>
      <c r="FJ14" s="32"/>
      <c r="FK14" s="32"/>
      <c r="FL14" s="65"/>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64"/>
      <c r="IB14" s="57"/>
      <c r="IC14" s="57"/>
      <c r="ID14" s="232" t="s">
        <v>45</v>
      </c>
      <c r="IE14" s="232"/>
      <c r="IF14" s="232"/>
      <c r="IG14" s="232"/>
      <c r="IH14" s="232"/>
      <c r="II14" s="232"/>
      <c r="IJ14" s="232"/>
      <c r="IK14" s="232"/>
      <c r="IL14" s="232"/>
      <c r="IM14" s="452" t="str">
        <f ca="1">N4</f>
        <v>雛型</v>
      </c>
      <c r="IN14" s="452"/>
      <c r="IO14" s="452"/>
      <c r="IP14" s="452"/>
      <c r="IQ14" s="452"/>
      <c r="IR14" s="452"/>
      <c r="IS14" s="452"/>
      <c r="IT14" s="452"/>
      <c r="IU14" s="452"/>
      <c r="IV14" s="452"/>
      <c r="IW14" s="452"/>
      <c r="IX14" s="452"/>
      <c r="IY14" s="452"/>
      <c r="IZ14" s="57"/>
      <c r="JA14" s="232"/>
      <c r="JB14" s="232"/>
      <c r="JC14" s="232"/>
      <c r="JD14" s="232"/>
      <c r="JE14" s="232"/>
      <c r="JF14" s="232"/>
      <c r="JG14" s="232"/>
      <c r="JH14" s="458"/>
      <c r="JI14" s="458"/>
      <c r="JJ14" s="458"/>
      <c r="JK14" s="458"/>
      <c r="JL14" s="458"/>
      <c r="JM14" s="458"/>
      <c r="JN14" s="458"/>
      <c r="JO14" s="458"/>
      <c r="JP14" s="458"/>
      <c r="JQ14" s="458"/>
      <c r="JR14" s="458"/>
      <c r="JS14" s="458"/>
      <c r="JT14" s="458"/>
      <c r="JU14" s="458"/>
      <c r="JV14" s="458"/>
      <c r="JW14" s="458"/>
      <c r="JX14" s="458"/>
      <c r="JY14" s="458"/>
      <c r="JZ14" s="458"/>
      <c r="KA14" s="458"/>
      <c r="KB14" s="458"/>
      <c r="KC14" s="458"/>
      <c r="KE14" s="57"/>
      <c r="KF14" s="32"/>
      <c r="KG14" s="32"/>
      <c r="KH14" s="164"/>
      <c r="KI14" s="165"/>
      <c r="KJ14" s="165"/>
      <c r="KK14" s="396"/>
      <c r="KL14" s="396"/>
      <c r="KM14" s="396"/>
      <c r="KN14" s="396"/>
      <c r="KO14" s="396"/>
      <c r="KP14" s="396"/>
      <c r="KQ14" s="396"/>
      <c r="KR14" s="396"/>
      <c r="KS14" s="396"/>
      <c r="KT14" s="396"/>
      <c r="KU14" s="396"/>
      <c r="KV14" s="396"/>
      <c r="KW14" s="396"/>
      <c r="KX14" s="396"/>
      <c r="KY14" s="396"/>
      <c r="KZ14" s="396"/>
      <c r="LA14" s="396"/>
      <c r="LB14" s="396"/>
      <c r="LC14" s="396"/>
      <c r="LD14" s="396"/>
      <c r="LE14" s="396"/>
      <c r="LF14" s="396"/>
      <c r="LG14" s="396"/>
      <c r="LH14" s="396"/>
      <c r="LI14" s="396"/>
      <c r="LJ14" s="396"/>
      <c r="LK14" s="396"/>
      <c r="LL14" s="396"/>
      <c r="LM14" s="396"/>
      <c r="LN14" s="396"/>
      <c r="LO14" s="396"/>
      <c r="LP14" s="396"/>
      <c r="LQ14" s="396"/>
      <c r="LR14" s="396"/>
      <c r="LS14" s="396"/>
      <c r="LT14" s="396"/>
      <c r="LU14" s="396"/>
      <c r="LV14" s="396"/>
      <c r="LW14" s="396"/>
      <c r="LX14" s="396"/>
      <c r="LY14" s="396"/>
      <c r="LZ14" s="396"/>
      <c r="MA14" s="396"/>
      <c r="MB14" s="396"/>
      <c r="MC14" s="396"/>
      <c r="MD14" s="396"/>
      <c r="ME14" s="396"/>
      <c r="MF14" s="396"/>
      <c r="MG14" s="396"/>
      <c r="MH14" s="396"/>
      <c r="MI14" s="165"/>
      <c r="MJ14" s="165"/>
      <c r="MK14" s="165"/>
      <c r="ML14" s="164"/>
      <c r="MM14" s="32"/>
      <c r="MN14" s="32"/>
    </row>
    <row r="15" spans="1:352" ht="18" customHeight="1" x14ac:dyDescent="0.15">
      <c r="A15" s="32"/>
      <c r="B15" s="244"/>
      <c r="C15" s="244"/>
      <c r="D15" s="244"/>
      <c r="E15" s="316" t="str">
        <f>IF(B15="","",TEXT(TEXT(請求書!$D$15,"YYYY/MM") &amp; "/" &amp; TEXT(B15,"00"),"AAA"))</f>
        <v/>
      </c>
      <c r="F15" s="316"/>
      <c r="G15" s="316"/>
      <c r="H15" s="316"/>
      <c r="I15" s="271"/>
      <c r="J15" s="271"/>
      <c r="K15" s="271"/>
      <c r="L15" s="271"/>
      <c r="M15" s="271"/>
      <c r="N15" s="271"/>
      <c r="O15" s="272" t="str">
        <f>IF((L15-I15)=0,"",L15-I15)</f>
        <v/>
      </c>
      <c r="P15" s="272"/>
      <c r="Q15" s="273" t="str">
        <f>IF(AND(I15&lt;&gt;"",L15&lt;&gt;""),HOUR(O15)*60+MINUTE(O15),"")</f>
        <v/>
      </c>
      <c r="R15" s="274"/>
      <c r="S15" s="274"/>
      <c r="T15" s="274"/>
      <c r="U15" s="274"/>
      <c r="V15" s="275"/>
      <c r="W15" s="276" t="str">
        <f>IF(AND(BN15="",CE15=""),"",IF(OR(BN15="最低時間未満",CE15="最低時間未満"),"最低時間未満",SUM(BN15,CE15)/IF(OR(BN15="",CE15=""),1,AD15)))</f>
        <v/>
      </c>
      <c r="X15" s="277"/>
      <c r="Y15" s="277"/>
      <c r="Z15" s="277"/>
      <c r="AA15" s="278"/>
      <c r="AB15" s="249"/>
      <c r="AC15" s="250"/>
      <c r="AD15" s="249"/>
      <c r="AE15" s="250"/>
      <c r="AF15" s="251" t="str">
        <f t="shared" ref="AF15:AF45" si="0">IF(I15="","",CM15)</f>
        <v/>
      </c>
      <c r="AG15" s="252"/>
      <c r="AH15" s="253"/>
      <c r="AI15" s="254" t="str">
        <f>IF(I15="","",I15)</f>
        <v/>
      </c>
      <c r="AJ15" s="255"/>
      <c r="AK15" s="256"/>
      <c r="AL15" s="254" t="str">
        <f>IF(L15="","",L15)</f>
        <v/>
      </c>
      <c r="AM15" s="255"/>
      <c r="AN15" s="256"/>
      <c r="AO15" s="315"/>
      <c r="AP15" s="315"/>
      <c r="AQ15" s="315"/>
      <c r="AR15" s="315"/>
      <c r="AS15" s="244"/>
      <c r="AT15" s="244"/>
      <c r="AU15" s="244"/>
      <c r="AV15" s="244"/>
      <c r="AW15" s="100"/>
      <c r="AX15" s="90" t="e">
        <f ca="1">$BC$5</f>
        <v>#N/A</v>
      </c>
      <c r="AY15" s="124" t="str">
        <f>IF(AND(I15&lt;&gt;"",AW15&lt;&gt;2),ROW(),"")</f>
        <v/>
      </c>
      <c r="AZ15" s="125" t="str">
        <f>IF(AND(I15&lt;&gt;"",AW15&lt;&gt;2),B15,"")</f>
        <v/>
      </c>
      <c r="BA15" s="126" t="str">
        <f>IF(AND(I15&lt;&gt;"",AW15&lt;&gt;2),I15,"")</f>
        <v/>
      </c>
      <c r="BB15" s="126" t="str">
        <f>IF(AND(I15&lt;&gt;"",AW15&lt;&gt;2),L15,"")</f>
        <v/>
      </c>
      <c r="BC15" s="127" t="str">
        <f>IF(ISERROR(INDEX($AY$15:$BB$143,MATCH(SMALL($AY$15:$AY$143,ROW($A1)),$AY$15:$AY$143,FALSE),1)),"",INDEX($AY$15:$BB$143,MATCH(SMALL($AY$15:$AY$143,ROW($A1)),$AY$15:$AY$143,FALSE),1))</f>
        <v/>
      </c>
      <c r="BD15" s="127" t="str">
        <f>IF(ISERROR(INDEX($AY$15:$BB$143,MATCH(SMALL($AY$15:$AY$143,ROW($A1)),$AY$15:$AY$143,FALSE),2)),"",INDEX($AY$15:$BB$143,MATCH(SMALL($AY$15:$AY$143,ROW($A1)),$AY$15:$AY$143,FALSE),2))</f>
        <v/>
      </c>
      <c r="BE15" s="126" t="str">
        <f>IF(ISERROR(INDEX($AY$15:$BB$143,MATCH(SMALL($AY$15:$AY$143,ROW($A1)),$AY$15:$AY$143,FALSE),3)),"",INDEX($AY$15:$BB$143,MATCH(SMALL($AY$15:$AY$143,ROW($A1)),$AY$15:$AY$143,FALSE),3))</f>
        <v/>
      </c>
      <c r="BF15" s="126" t="str">
        <f>IF(ISERROR(INDEX($AY$15:$BB$143,MATCH(SMALL($AY$15:$AY$143,ROW($A1)),$AY$15:$AY$143,FALSE),4)),"",INDEX($AY$15:$BB$143,MATCH(SMALL($AY$15:$AY$143,ROW($A1)),$AY$15:$AY$143,FALSE),4))</f>
        <v/>
      </c>
      <c r="BG15" s="128" t="str">
        <f>IF(BD15&lt;&gt;"",1,"")</f>
        <v/>
      </c>
      <c r="BH15" s="124" t="str">
        <f t="shared" ref="BH15:BH78" si="1">IF(AND(BE15&lt;&gt;"",BF15&lt;&gt;""),HOUR(BF15-BE15)*60+MINUTE(BF15-BE15),"")</f>
        <v/>
      </c>
      <c r="BI15" s="128" t="e">
        <f ca="1">IF(AND($AX15&lt;&gt;"",BE15&lt;&gt;"",BG15&gt;=IF(BG16="",0,BG16)),SUM(INDIRECT("bh"&amp;ROW()-BG15+1):BH15),"")</f>
        <v>#N/A</v>
      </c>
      <c r="BJ15" s="128" t="e">
        <f ca="1">IF(BI15="","",IF(OR(AND(OR(TEXT($AX15,"000000")="654000",TEXT($AX15,"000000")="655000"),BI15&lt;20),AND(OR(TEXT($AX15,"000000")="651000",TEXT($AX15,"000000")="652000",TEXT($AX15,"000000")="653000"),BI15&lt;40)),"最低時間未満",ROUNDDOWN((BI15/30),0)*0.5+IF(MOD(BI15,30)&gt;0,0.5,0)))</f>
        <v>#N/A</v>
      </c>
      <c r="BK15" s="128" t="e">
        <f ca="1">IF(OR(BJ15="",BJ15="最低時間未満"),"",BJ15*60)</f>
        <v>#N/A</v>
      </c>
      <c r="BL15" s="128" t="e">
        <f ca="1">IF(BK15="","",LEFT(AX15,3)&amp;TEXT(VLOOKUP(BK15,基本設定!$D$3:$E$50,2,FALSE),"000"))</f>
        <v>#N/A</v>
      </c>
      <c r="BM15" s="128" t="e">
        <f ca="1">IF(BL15="","",VLOOKUP(BL15,単価設定!$A$3:$F$477,6,FALSE))</f>
        <v>#N/A</v>
      </c>
      <c r="BN15" s="128" t="str">
        <f>IF($AY15="","",VLOOKUP($AY15,$BC$15:$BM$143,8,FALSE))</f>
        <v/>
      </c>
      <c r="BO15" s="128" t="str">
        <f>IF($AY15="","",VLOOKUP($AY15,$BC$15:$BM$143,11,FALSE))</f>
        <v/>
      </c>
      <c r="BP15" s="124" t="str">
        <f>IF(AND(I15&lt;&gt;"",OR(AW15=2,AD15=2)),ROW(),"")</f>
        <v/>
      </c>
      <c r="BQ15" s="128" t="str">
        <f>IF(AND(I15&lt;&gt;"",OR(AW15=2,AD15=2)),B15,"")</f>
        <v/>
      </c>
      <c r="BR15" s="129" t="str">
        <f>IF(AND(I15&lt;&gt;"",OR(AW15=2,AD15=2)),I15,"")</f>
        <v/>
      </c>
      <c r="BS15" s="129" t="str">
        <f>IF(AND(I15&lt;&gt;"",OR(AW15=2,AD15=2)),L15,"")</f>
        <v/>
      </c>
      <c r="BT15" s="127" t="str">
        <f>IF(ISERROR(INDEX($BP$15:$BS$143,MATCH(SMALL($BP$15:$BP$143,ROW($A1)),$BP$15:$BP$143,FALSE),1)),"",INDEX($BP$15:$BS$143,MATCH(SMALL($BP$15:$BP$143,ROW($A1)),$BP$15:$BP$143,FALSE),1))</f>
        <v/>
      </c>
      <c r="BU15" s="127" t="str">
        <f>IF(ISERROR(INDEX($BP$15:$BS$143,MATCH(SMALL($BP$15:$BP$143,ROW($A1)),$BP$15:$BP$143,FALSE),2)),"",INDEX($BP$15:$BS$143,MATCH(SMALL($BP$15:$BP$143,ROW($A1)),$BP$15:$BP$143,FALSE),2))</f>
        <v/>
      </c>
      <c r="BV15" s="126" t="str">
        <f>IF(ISERROR(INDEX($BP$15:$BS$143,MATCH(SMALL($BP$15:$BP$143,ROW($A1)),$BP$15:$BP$143,FALSE),3)),"",INDEX($BP$15:$BS$143,MATCH(SMALL($BP$15:$BP$143,ROW($A1)),$BP$15:$BP$143,FALSE),3))</f>
        <v/>
      </c>
      <c r="BW15" s="126" t="str">
        <f>IF(ISERROR(INDEX($BP$15:$BS$143,MATCH(SMALL($BP$15:$BP$143,ROW($A1)),$BP$15:$BP$143,FALSE),4)),"",INDEX($BP$15:$BS$143,MATCH(SMALL($BP$15:$BP$143,ROW($A1)),$BP$15:$BP$143,FALSE),4))</f>
        <v/>
      </c>
      <c r="BX15" s="128" t="str">
        <f>IF(BU15&lt;&gt;"",1,"")</f>
        <v/>
      </c>
      <c r="BY15" s="124" t="str">
        <f t="shared" ref="BY15:BY78" si="2">IF(AND(BV15&lt;&gt;"",BW15&lt;&gt;""),HOUR(BW15-BV15)*60+MINUTE(BW15-BV15),"")</f>
        <v/>
      </c>
      <c r="BZ15" s="128" t="e">
        <f ca="1">IF(AND($AX15&lt;&gt;"",BV15&lt;&gt;"",BX15&gt;=IF(BX16="",0,BX16)),SUM(INDIRECT("by" &amp; ROW()-BX15+1):BY15),"")</f>
        <v>#N/A</v>
      </c>
      <c r="CA15" s="128" t="e">
        <f ca="1">IF(BZ15="","",IF(OR(AND(OR(TEXT($AX15,"000000")="654000",TEXT($AX15,"000000")="655000"),BZ15&lt;20),AND(OR(TEXT($AX15,"000000")="651000",TEXT($AX15,"000000")="652000",TEXT($AX15,"000000")="653000"),BZ15&lt;40)),"最低時間未満",ROUNDDOWN((BZ15/30),0)*0.5+IF(MOD(BZ15,30)&gt;0,0.5,0)))</f>
        <v>#N/A</v>
      </c>
      <c r="CB15" s="128" t="e">
        <f ca="1">IF(OR(CA15="",CA15="最低時間未満"),"",CA15*60)</f>
        <v>#N/A</v>
      </c>
      <c r="CC15" s="128" t="e">
        <f ca="1">IF(CB15="","",LEFT($AX15,3)&amp;TEXT(VLOOKUP(CB15,基本設定!$D$3:$E$50,2,FALSE),"100"))</f>
        <v>#N/A</v>
      </c>
      <c r="CD15" s="128" t="e">
        <f ca="1">IF(CC15="","",VLOOKUP(CC15,単価設定!$A$3:$F$477,6,FALSE))</f>
        <v>#N/A</v>
      </c>
      <c r="CE15" s="128" t="str">
        <f>IF(BP15="","",VLOOKUP($BP15,$BT$15:$CD$143,8,FALSE))</f>
        <v/>
      </c>
      <c r="CF15" s="128" t="str">
        <f>IF(BP15="","",VLOOKUP($BP15,$BT$15:$CD$143,11,FALSE))</f>
        <v/>
      </c>
      <c r="CG15" s="128" t="e">
        <f ca="1">IF(AND(I15&lt;&gt;"",W15&gt;0,OR(AB15=1,AB15=2),TEXT($BC$5,"000000")&lt;&gt;"654000",TEXT($BC$5,"000000")&lt;&gt;"655000"),"659901","")</f>
        <v>#N/A</v>
      </c>
      <c r="CH15" s="128" t="e">
        <f ca="1">IF(CG15="","",VLOOKUP(CG15,単価設定!$A$3:$F$478,6,FALSE))</f>
        <v>#N/A</v>
      </c>
      <c r="CI15" s="128" t="e">
        <f ca="1">IF(AND(I15&lt;&gt;"",W15&gt;0,AB15=2,TEXT($BC$5,"000000")&lt;&gt;"654000",TEXT($BC$5,"000000")&lt;&gt;"655000"),"659911","")</f>
        <v>#N/A</v>
      </c>
      <c r="CJ15" s="128" t="e">
        <f ca="1">IF(CI15="","",VLOOKUP(CI15,単価設定!$A$3:$F$478,6,FALSE))</f>
        <v>#N/A</v>
      </c>
      <c r="CK15" s="128" t="e">
        <f ca="1">SUM(BO15,CF15,CH15,CJ15)</f>
        <v>#N/A</v>
      </c>
      <c r="CL15" s="128" t="e">
        <f ca="1">SUM(CK$15:$CK15)</f>
        <v>#N/A</v>
      </c>
      <c r="CM15" s="128" t="e">
        <f ca="1">IF($AY$5&lt;CL15,IF($AY$5-CL15&lt;0,$AY5,$AY$5-CL15),CK15)</f>
        <v>#N/A</v>
      </c>
      <c r="CN15" s="128" t="e">
        <f ca="1">IF(CG15&lt;&gt;"",B15,"")</f>
        <v>#N/A</v>
      </c>
      <c r="CO15" s="128" t="e">
        <f ca="1">IF(CN15="","",IF(COUNTIF($CN$15:$CN$143,CN15)&gt;1,"Err",""))</f>
        <v>#N/A</v>
      </c>
      <c r="CP15" s="146" t="e">
        <f ca="1">IF(CI15&lt;&gt;"",B15,"")</f>
        <v>#N/A</v>
      </c>
      <c r="CQ15" s="146" t="e">
        <f ca="1">IF(CP15="","",IF(COUNTIF($CP$15:$CP$143,CP15)&gt;1,"Err",""))</f>
        <v>#N/A</v>
      </c>
      <c r="CR15" s="146" t="e">
        <f ca="1">IF(OR(CG15&lt;&gt;"",CI15&lt;&gt;""),B15 &amp; "_" &amp; IF(COUNTIF($BD$15:$BD$143,B15)&gt;0,1,0)+IF(COUNTIF($BU$15:$BU$143,B15)&gt;0,1,0),"")</f>
        <v>#N/A</v>
      </c>
      <c r="CS15" s="146" t="e">
        <f ca="1">IF(CR15="","",IF(OR(AB15&gt;VALUE(RIGHT(CR15,LEN(CR15)-FIND("_",CR15))),COUNTIF($CR$15:$CR$143,CR15)&gt;1),"Err",""))</f>
        <v>#N/A</v>
      </c>
      <c r="CT15" s="146" t="e">
        <f ca="1">IF(BL15&lt;&gt;"",IF(COUNTIF(BL$15:BL15,BL15)=1,ROW(),""),"")</f>
        <v>#N/A</v>
      </c>
      <c r="CU15" s="146" t="e">
        <f ca="1">IF(CB15&lt;&gt;"",IF(COUNTIF(CB$15:CB15,CB15)=1,ROW(),""),"")</f>
        <v>#N/A</v>
      </c>
      <c r="CV15" s="146" t="e">
        <f ca="1">IF(CG15&lt;&gt;"",IF(COUNTIF(CG$15:CG15,CG15)=1,ROW(),""),"")</f>
        <v>#N/A</v>
      </c>
      <c r="CW15" s="146" t="e">
        <f ca="1">IF(CI15&lt;&gt;"",IF(COUNTIF(CI$15:CI15,CI15)=1,ROW(),""),"")</f>
        <v>#N/A</v>
      </c>
      <c r="CX15" s="146" t="str">
        <f ca="1">IF(COUNT(CT:CT)&lt;ROW($A1),"",INT(INDEX(BL:BL,SMALL(CT:CT,ROW($A1)))))</f>
        <v/>
      </c>
      <c r="CY15" s="146" t="str">
        <f ca="1">IF(COUNT(CU:CU)&lt;ROW($A1),"",INT(INDEX(CC:CC,SMALL(CU:CU,ROW($A1)))))</f>
        <v/>
      </c>
      <c r="CZ15" s="146" t="str">
        <f ca="1">IF(COUNT(CV:CV)&lt;ROW($A1),"",INT(INDEX(CG:CG,SMALL(CV:CV,ROW($A1)))))</f>
        <v/>
      </c>
      <c r="DA15" s="146" t="str">
        <f ca="1">IF(COUNT(CW:CW)&lt;ROW($A1),"",INT(INDEX(CI:CI,SMALL(CW:CW,ROW($A1)))))</f>
        <v/>
      </c>
      <c r="DB15" s="32"/>
      <c r="DC15" s="32"/>
      <c r="DD15" s="65"/>
      <c r="DE15" s="323" t="s">
        <v>134</v>
      </c>
      <c r="DF15" s="324"/>
      <c r="DG15" s="325"/>
      <c r="DH15" s="317" t="s">
        <v>125</v>
      </c>
      <c r="DI15" s="318"/>
      <c r="DJ15" s="318"/>
      <c r="DK15" s="318"/>
      <c r="DL15" s="318"/>
      <c r="DM15" s="318"/>
      <c r="DN15" s="318"/>
      <c r="DO15" s="318"/>
      <c r="DP15" s="319"/>
      <c r="DQ15" s="317" t="s">
        <v>126</v>
      </c>
      <c r="DR15" s="318"/>
      <c r="DS15" s="318"/>
      <c r="DT15" s="318"/>
      <c r="DU15" s="318"/>
      <c r="DV15" s="318"/>
      <c r="DW15" s="318"/>
      <c r="DX15" s="318"/>
      <c r="DY15" s="318"/>
      <c r="DZ15" s="318"/>
      <c r="EA15" s="318"/>
      <c r="EB15" s="318"/>
      <c r="EC15" s="319"/>
      <c r="ED15" s="317" t="s">
        <v>115</v>
      </c>
      <c r="EE15" s="318"/>
      <c r="EF15" s="318"/>
      <c r="EG15" s="318"/>
      <c r="EH15" s="318"/>
      <c r="EI15" s="318"/>
      <c r="EJ15" s="318"/>
      <c r="EK15" s="318"/>
      <c r="EL15" s="319"/>
      <c r="EM15" s="317" t="s">
        <v>127</v>
      </c>
      <c r="EN15" s="318"/>
      <c r="EO15" s="318"/>
      <c r="EP15" s="318"/>
      <c r="EQ15" s="319"/>
      <c r="ER15" s="317" t="s">
        <v>128</v>
      </c>
      <c r="ES15" s="318"/>
      <c r="ET15" s="318"/>
      <c r="EU15" s="318"/>
      <c r="EV15" s="318"/>
      <c r="EW15" s="318"/>
      <c r="EX15" s="318"/>
      <c r="EY15" s="318"/>
      <c r="EZ15" s="318"/>
      <c r="FA15" s="318"/>
      <c r="FB15" s="319"/>
      <c r="FC15" s="317" t="s">
        <v>129</v>
      </c>
      <c r="FD15" s="318"/>
      <c r="FE15" s="318"/>
      <c r="FF15" s="319"/>
      <c r="FG15" s="64"/>
      <c r="FH15" s="32"/>
      <c r="FI15" s="32"/>
      <c r="FJ15" s="32"/>
      <c r="FK15" s="32"/>
      <c r="FL15" s="65"/>
      <c r="FN15" s="451" t="s">
        <v>143</v>
      </c>
      <c r="FO15" s="451"/>
      <c r="FP15" s="451"/>
      <c r="FQ15" s="451"/>
      <c r="FR15" s="451"/>
      <c r="FS15" s="451"/>
      <c r="FT15" s="451"/>
      <c r="FU15" s="451"/>
      <c r="FV15" s="451"/>
      <c r="FW15" s="451"/>
      <c r="FX15" s="451"/>
      <c r="FY15" s="451"/>
      <c r="FZ15" s="451"/>
      <c r="GA15" s="451"/>
      <c r="GB15" s="451"/>
      <c r="GC15" s="451"/>
      <c r="GD15" s="451"/>
      <c r="GE15" s="451"/>
      <c r="GF15" s="451"/>
      <c r="GG15" s="451"/>
      <c r="GH15" s="451"/>
      <c r="GI15" s="451"/>
      <c r="GJ15" s="451"/>
      <c r="GK15" s="451"/>
      <c r="GL15" s="451"/>
      <c r="GM15" s="451"/>
      <c r="GN15" s="451"/>
      <c r="GO15" s="451"/>
      <c r="GP15" s="451"/>
      <c r="GQ15" s="451"/>
      <c r="GR15" s="451"/>
      <c r="GS15" s="451"/>
      <c r="GT15" s="451"/>
      <c r="GU15" s="451"/>
      <c r="GV15" s="451"/>
      <c r="GW15" s="451"/>
      <c r="GX15" s="451"/>
      <c r="GY15" s="451"/>
      <c r="GZ15" s="451"/>
      <c r="HA15" s="451"/>
      <c r="HB15" s="451"/>
      <c r="HC15" s="451"/>
      <c r="HD15" s="451"/>
      <c r="HE15" s="451"/>
      <c r="HF15" s="451"/>
      <c r="HG15" s="451"/>
      <c r="HH15" s="451"/>
      <c r="HI15" s="451"/>
      <c r="HJ15" s="451"/>
      <c r="HK15" s="451"/>
      <c r="HL15" s="451"/>
      <c r="HM15" s="451"/>
      <c r="HN15" s="451"/>
      <c r="HO15" s="451"/>
      <c r="HP15" s="451"/>
      <c r="HQ15" s="451"/>
      <c r="HR15" s="451"/>
      <c r="HS15" s="451"/>
      <c r="HT15" s="451"/>
      <c r="HU15" s="451"/>
      <c r="HV15" s="451"/>
      <c r="HW15" s="451"/>
      <c r="HX15" s="451"/>
      <c r="HY15" s="451"/>
      <c r="HZ15" s="451"/>
      <c r="IA15" s="64"/>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232"/>
      <c r="JB15" s="232"/>
      <c r="JC15" s="232"/>
      <c r="JD15" s="232"/>
      <c r="JE15" s="232"/>
      <c r="JF15" s="232"/>
      <c r="JG15" s="232"/>
      <c r="JH15" s="458"/>
      <c r="JI15" s="458"/>
      <c r="JJ15" s="458"/>
      <c r="JK15" s="458"/>
      <c r="JL15" s="458"/>
      <c r="JM15" s="458"/>
      <c r="JN15" s="458"/>
      <c r="JO15" s="458"/>
      <c r="JP15" s="458"/>
      <c r="JQ15" s="458"/>
      <c r="JR15" s="458"/>
      <c r="JS15" s="458"/>
      <c r="JT15" s="458"/>
      <c r="JU15" s="458"/>
      <c r="JV15" s="458"/>
      <c r="JW15" s="458"/>
      <c r="JX15" s="458"/>
      <c r="JY15" s="458"/>
      <c r="JZ15" s="458"/>
      <c r="KA15" s="458"/>
      <c r="KB15" s="458"/>
      <c r="KC15" s="458"/>
      <c r="KE15" s="57"/>
      <c r="KF15" s="32"/>
      <c r="KG15" s="32"/>
      <c r="KH15" s="164"/>
      <c r="KI15" s="165"/>
      <c r="KJ15" s="165"/>
      <c r="KK15" s="396"/>
      <c r="KL15" s="396"/>
      <c r="KM15" s="420" t="s">
        <v>736</v>
      </c>
      <c r="KN15" s="421"/>
      <c r="KO15" s="421"/>
      <c r="KP15" s="421"/>
      <c r="KQ15" s="421"/>
      <c r="KR15" s="421"/>
      <c r="KS15" s="421"/>
      <c r="KT15" s="421"/>
      <c r="KU15" s="421"/>
      <c r="KV15" s="421"/>
      <c r="KW15" s="421"/>
      <c r="KX15" s="421"/>
      <c r="KY15" s="421"/>
      <c r="KZ15" s="421"/>
      <c r="LA15" s="421"/>
      <c r="LB15" s="424"/>
      <c r="LC15" s="449" t="s">
        <v>130</v>
      </c>
      <c r="LD15" s="449"/>
      <c r="LE15" s="449"/>
      <c r="LF15" s="449"/>
      <c r="LG15" s="449"/>
      <c r="LH15" s="449"/>
      <c r="LI15" s="449"/>
      <c r="LJ15" s="449"/>
      <c r="LK15" s="449"/>
      <c r="LL15" s="449"/>
      <c r="LM15" s="449"/>
      <c r="LN15" s="449"/>
      <c r="LO15" s="449"/>
      <c r="LP15" s="449"/>
      <c r="LQ15" s="449"/>
      <c r="LR15" s="449"/>
      <c r="LS15" s="449"/>
      <c r="LT15" s="449"/>
      <c r="LU15" s="449"/>
      <c r="LV15" s="447"/>
      <c r="LW15" s="447"/>
      <c r="LX15" s="447"/>
      <c r="LY15" s="447"/>
      <c r="LZ15" s="447"/>
      <c r="MA15" s="447"/>
      <c r="MB15" s="447"/>
      <c r="MC15" s="447"/>
      <c r="MD15" s="447"/>
      <c r="ME15" s="447"/>
      <c r="MF15" s="447"/>
      <c r="MG15" s="447"/>
      <c r="MH15" s="447"/>
      <c r="MI15" s="165"/>
      <c r="MJ15" s="165"/>
      <c r="MK15" s="165"/>
      <c r="ML15" s="164"/>
      <c r="MM15" s="32"/>
      <c r="MN15" s="32"/>
    </row>
    <row r="16" spans="1:352" ht="18" customHeight="1" x14ac:dyDescent="0.15">
      <c r="A16" s="32"/>
      <c r="B16" s="244"/>
      <c r="C16" s="244"/>
      <c r="D16" s="244"/>
      <c r="E16" s="316" t="str">
        <f>IF(B16="","",TEXT(TEXT(請求書!$D$15,"YYYY/MM") &amp; "/" &amp; TEXT(B16,"00"),"AAA"))</f>
        <v/>
      </c>
      <c r="F16" s="269"/>
      <c r="G16" s="269"/>
      <c r="H16" s="270"/>
      <c r="I16" s="271"/>
      <c r="J16" s="271"/>
      <c r="K16" s="271"/>
      <c r="L16" s="271"/>
      <c r="M16" s="271"/>
      <c r="N16" s="271"/>
      <c r="O16" s="272" t="str">
        <f t="shared" ref="O16:O45" si="3">IF((L16-I16)=0,"",L16-I16)</f>
        <v/>
      </c>
      <c r="P16" s="272"/>
      <c r="Q16" s="273" t="str">
        <f>IF(AND(I16&lt;&gt;"",L16&lt;&gt;""),HOUR(O16)*60+MINUTE(O16),"")</f>
        <v/>
      </c>
      <c r="R16" s="274"/>
      <c r="S16" s="274"/>
      <c r="T16" s="274"/>
      <c r="U16" s="274"/>
      <c r="V16" s="275"/>
      <c r="W16" s="276" t="str">
        <f>IF(AND(BN16="",CE16=""),"",IF(OR(BN16="最低時間未満",CE16="最低時間未満"),"最低時間未満",SUM(BN16,CE16)/IF(OR(BN16="",CE16=""),1,AD16)))</f>
        <v/>
      </c>
      <c r="X16" s="277"/>
      <c r="Y16" s="277"/>
      <c r="Z16" s="277"/>
      <c r="AA16" s="278"/>
      <c r="AB16" s="249"/>
      <c r="AC16" s="250"/>
      <c r="AD16" s="249"/>
      <c r="AE16" s="250"/>
      <c r="AF16" s="251" t="str">
        <f t="shared" si="0"/>
        <v/>
      </c>
      <c r="AG16" s="252"/>
      <c r="AH16" s="253"/>
      <c r="AI16" s="254" t="str">
        <f>IF(I16="","",I16)</f>
        <v/>
      </c>
      <c r="AJ16" s="255"/>
      <c r="AK16" s="256"/>
      <c r="AL16" s="254" t="str">
        <f>IF(L16="","",L16)</f>
        <v/>
      </c>
      <c r="AM16" s="255"/>
      <c r="AN16" s="256"/>
      <c r="AO16" s="315"/>
      <c r="AP16" s="315"/>
      <c r="AQ16" s="315"/>
      <c r="AR16" s="315"/>
      <c r="AS16" s="244"/>
      <c r="AT16" s="244"/>
      <c r="AU16" s="244"/>
      <c r="AV16" s="244"/>
      <c r="AW16" s="100"/>
      <c r="AX16" s="90" t="e">
        <f t="shared" ref="AX16:AX79" ca="1" si="4">$BC$5</f>
        <v>#N/A</v>
      </c>
      <c r="AY16" s="124" t="str">
        <f>IF(AND(I16&lt;&gt;"",AW16&lt;&gt;2),ROW(),"")</f>
        <v/>
      </c>
      <c r="AZ16" s="125" t="str">
        <f>IF(AND(I16&lt;&gt;"",AW16&lt;&gt;2),B16,"")</f>
        <v/>
      </c>
      <c r="BA16" s="126" t="str">
        <f t="shared" ref="BA16:BA79" si="5">IF(AND(I16&lt;&gt;"",AW16&lt;&gt;2),I16,"")</f>
        <v/>
      </c>
      <c r="BB16" s="126" t="str">
        <f t="shared" ref="BB16:BB79" si="6">IF(AND(I16&lt;&gt;"",AW16&lt;&gt;2),L16,"")</f>
        <v/>
      </c>
      <c r="BC16" s="127" t="str">
        <f t="shared" ref="BC16:BC79" si="7">IF(ISERROR(INDEX($AY$15:$BB$143,MATCH(SMALL($AY$15:$AY$143,ROW($A2)),$AY$15:$AY$143,FALSE),1)),"",INDEX($AY$15:$BB$143,MATCH(SMALL($AY$15:$AY$143,ROW($A2)),$AY$15:$AY$143,FALSE),1))</f>
        <v/>
      </c>
      <c r="BD16" s="127" t="str">
        <f t="shared" ref="BD16:BD79" si="8">IF(ISERROR(INDEX($AY$15:$BB$143,MATCH(SMALL($AY$15:$AY$143,ROW($A2)),$AY$15:$AY$143,FALSE),2)),"",INDEX($AY$15:$BB$143,MATCH(SMALL($AY$15:$AY$143,ROW($A2)),$AY$15:$AY$143,FALSE),2))</f>
        <v/>
      </c>
      <c r="BE16" s="126" t="str">
        <f t="shared" ref="BE16:BE79" si="9">IF(ISERROR(INDEX($AY$15:$BB$143,MATCH(SMALL($AY$15:$AY$143,ROW($A2)),$AY$15:$AY$143,FALSE),3)),"",INDEX($AY$15:$BB$143,MATCH(SMALL($AY$15:$AY$143,ROW($A2)),$AY$15:$AY$143,FALSE),3))</f>
        <v/>
      </c>
      <c r="BF16" s="126" t="str">
        <f t="shared" ref="BF16:BF79" si="10">IF(ISERROR(INDEX($AY$15:$BB$143,MATCH(SMALL($AY$15:$AY$143,ROW($A2)),$AY$15:$AY$143,FALSE),4)),"",INDEX($AY$15:$BB$143,MATCH(SMALL($AY$15:$AY$143,ROW($A2)),$AY$15:$AY$143,FALSE),4))</f>
        <v/>
      </c>
      <c r="BG16" s="128" t="str">
        <f>IF(BD16="","",IF(BD16=BD15,IF(BD16="","",IF(BE16&lt;BF15,"Err",IF(TEXT($AX$16,"000000")&lt;&gt;"654000",BG15+1,IF(INT(HOUR(BE16-BF15)*60+MINUTE(BE16-BF15))&gt;=120,1,BG15+1)))),1))</f>
        <v/>
      </c>
      <c r="BH16" s="124" t="str">
        <f t="shared" si="1"/>
        <v/>
      </c>
      <c r="BI16" s="128" t="e">
        <f ca="1">IF(AND($AX16&lt;&gt;"",BE16&lt;&gt;"",BG16&gt;=IF(BG17="",0,BG17)),SUM(INDIRECT("bh"&amp;ROW()-BG16+1):BH16),"")</f>
        <v>#N/A</v>
      </c>
      <c r="BJ16" s="128" t="e">
        <f t="shared" ref="BJ16:BJ79" ca="1" si="11">IF(BI16="","",IF(OR(AND(OR(TEXT($AX16,"000000")="654000",TEXT($AX16,"000000")="655000"),BI16&lt;20),AND(OR(TEXT($AX16,"000000")="651000",TEXT($AX16,"000000")="652000",TEXT($AX16,"000000")="653000"),BI16&lt;40)),"最低時間未満",ROUNDDOWN((BI16/30),0)*0.5+IF(MOD(BI16,30)&gt;0,0.5,0)))</f>
        <v>#N/A</v>
      </c>
      <c r="BK16" s="128" t="e">
        <f t="shared" ref="BK16:BK79" ca="1" si="12">IF(OR(BJ16="",BJ16="最低時間未満"),"",BJ16*60)</f>
        <v>#N/A</v>
      </c>
      <c r="BL16" s="128" t="e">
        <f ca="1">IF(BK16="","",LEFT(AX16,3)&amp;TEXT(VLOOKUP(BK16,基本設定!$D$3:$E$50,2,FALSE),"000"))</f>
        <v>#N/A</v>
      </c>
      <c r="BM16" s="128" t="e">
        <f ca="1">IF(BL16="","",VLOOKUP(BL16,単価設定!$A$3:$F$477,6,FALSE))</f>
        <v>#N/A</v>
      </c>
      <c r="BN16" s="128" t="str">
        <f>IF($AY16="","",VLOOKUP($AY16,$BC$15:$BM$143,8,FALSE))</f>
        <v/>
      </c>
      <c r="BO16" s="128" t="str">
        <f t="shared" ref="BO16:BO79" si="13">IF($AY16="","",VLOOKUP($AY16,$BC$15:$BM$143,11,FALSE))</f>
        <v/>
      </c>
      <c r="BP16" s="124" t="str">
        <f t="shared" ref="BP16:BP45" si="14">IF(AND(I16&lt;&gt;"",OR(AW16=2,AD16=2)),ROW(),"")</f>
        <v/>
      </c>
      <c r="BQ16" s="128" t="str">
        <f t="shared" ref="BQ16:BQ45" si="15">IF(AND(I16&lt;&gt;"",OR(AW16=2,AD16=2)),B16,"")</f>
        <v/>
      </c>
      <c r="BR16" s="129" t="str">
        <f t="shared" ref="BR16:BR45" si="16">IF(AND(I16&lt;&gt;"",OR(AW16=2,AD16=2)),I16,"")</f>
        <v/>
      </c>
      <c r="BS16" s="129" t="str">
        <f t="shared" ref="BS16:BS45" si="17">IF(AND(I16&lt;&gt;"",OR(AW16=2,AD16=2)),L16,"")</f>
        <v/>
      </c>
      <c r="BT16" s="127" t="str">
        <f t="shared" ref="BT16:BT79" si="18">IF(ISERROR(INDEX($BP$15:$BS$143,MATCH(SMALL($BP$15:$BP$143,ROW($A2)),$BP$15:$BP$143,FALSE),1)),"",INDEX($BP$15:$BS$143,MATCH(SMALL($BP$15:$BP$143,ROW($A2)),$BP$15:$BP$143,FALSE),1))</f>
        <v/>
      </c>
      <c r="BU16" s="127" t="str">
        <f t="shared" ref="BU16:BU79" si="19">IF(ISERROR(INDEX($BP$15:$BS$143,MATCH(SMALL($BP$15:$BP$143,ROW($A2)),$BP$15:$BP$143,FALSE),2)),"",INDEX($BP$15:$BS$143,MATCH(SMALL($BP$15:$BP$143,ROW($A2)),$BP$15:$BP$143,FALSE),2))</f>
        <v/>
      </c>
      <c r="BV16" s="126" t="str">
        <f t="shared" ref="BV16:BV79" si="20">IF(ISERROR(INDEX($BP$15:$BS$143,MATCH(SMALL($BP$15:$BP$143,ROW($A2)),$BP$15:$BP$143,FALSE),3)),"",INDEX($BP$15:$BS$143,MATCH(SMALL($BP$15:$BP$143,ROW($A2)),$BP$15:$BP$143,FALSE),3))</f>
        <v/>
      </c>
      <c r="BW16" s="126" t="str">
        <f t="shared" ref="BW16:BW79" si="21">IF(ISERROR(INDEX($BP$15:$BS$143,MATCH(SMALL($BP$15:$BP$143,ROW($A2)),$BP$15:$BP$143,FALSE),4)),"",INDEX($BP$15:$BS$143,MATCH(SMALL($BP$15:$BP$143,ROW($A2)),$BP$15:$BP$143,FALSE),4))</f>
        <v/>
      </c>
      <c r="BX16" s="128" t="str">
        <f>IF(BU16="","",IF(BU16=BU15,IF(BU16="","",IF(BV16&lt;BW15,"Err",IF(TEXT($AX$16,"000000")&lt;&gt;"654000",BX15+1,IF(INT(HOUR(BV16-BW15)*60+MINUTE(BV16-BW15))&gt;=120,1,BX15+1)))),1))</f>
        <v/>
      </c>
      <c r="BY16" s="124" t="str">
        <f t="shared" si="2"/>
        <v/>
      </c>
      <c r="BZ16" s="128" t="e">
        <f ca="1">IF(AND($AX16&lt;&gt;"",BV16&lt;&gt;"",BX16&gt;=IF(BX17="",0,BX17)),SUM(INDIRECT("by" &amp; ROW()-BX16+1):BY16),"")</f>
        <v>#N/A</v>
      </c>
      <c r="CA16" s="128" t="e">
        <f t="shared" ref="CA16:CA79" ca="1" si="22">IF(BZ16="","",IF(OR(AND(OR(TEXT($AX16,"000000")="654000",TEXT($AX16,"000000")="655000"),BZ16&lt;20),AND(OR(TEXT($AX16,"000000")="651000",TEXT($AX16,"000000")="652000",TEXT($AX16,"000000")="653000"),BZ16&lt;40)),"最低時間未満",ROUNDDOWN((BZ16/30),0)*0.5+IF(MOD(BZ16,30)&gt;0,0.5,0)))</f>
        <v>#N/A</v>
      </c>
      <c r="CB16" s="128" t="e">
        <f t="shared" ref="CB16:CB79" ca="1" si="23">IF(OR(CA16="",CA16="最低時間未満"),"",CA16*60)</f>
        <v>#N/A</v>
      </c>
      <c r="CC16" s="128" t="e">
        <f ca="1">IF(CB16="","",LEFT($AX16,3)&amp;TEXT(VLOOKUP(CB16,基本設定!$D$3:$E$50,2,FALSE),"100"))</f>
        <v>#N/A</v>
      </c>
      <c r="CD16" s="128" t="e">
        <f ca="1">IF(CC16="","",VLOOKUP(CC16,単価設定!$A$3:$F$477,6,FALSE))</f>
        <v>#N/A</v>
      </c>
      <c r="CE16" s="128" t="str">
        <f>IF(BP16="","",VLOOKUP($BP16,$BT$15:$CD$143,8,FALSE))</f>
        <v/>
      </c>
      <c r="CF16" s="128" t="str">
        <f t="shared" ref="CF16:CF79" si="24">IF(BP16="","",VLOOKUP($BP16,$BT$15:$CD$143,11,FALSE))</f>
        <v/>
      </c>
      <c r="CG16" s="128" t="e">
        <f t="shared" ref="CG16:CG45" ca="1" si="25">IF(AND(I16&lt;&gt;"",W16&gt;0,OR(AB16=1,AB16=2),TEXT($BC$5,"000000")&lt;&gt;"654000",TEXT($BC$5,"000000")&lt;&gt;"655000"),"659901","")</f>
        <v>#N/A</v>
      </c>
      <c r="CH16" s="128" t="e">
        <f ca="1">IF(CG16="","",VLOOKUP(CG16,単価設定!$A$3:$F$478,6,FALSE))</f>
        <v>#N/A</v>
      </c>
      <c r="CI16" s="128" t="e">
        <f t="shared" ref="CI16:CI45" ca="1" si="26">IF(AND(I16&lt;&gt;"",W16&gt;0,AB16=2,TEXT($BC$5,"000000")&lt;&gt;"654000",TEXT($BC$5,"000000")&lt;&gt;"655000"),"659911","")</f>
        <v>#N/A</v>
      </c>
      <c r="CJ16" s="128" t="e">
        <f ca="1">IF(CI16="","",VLOOKUP(CI16,単価設定!$A$3:$F$478,6,FALSE))</f>
        <v>#N/A</v>
      </c>
      <c r="CK16" s="128" t="e">
        <f t="shared" ref="CK16:CK79" ca="1" si="27">SUM(BO16,CF16,CH16,CJ16)</f>
        <v>#N/A</v>
      </c>
      <c r="CL16" s="128" t="e">
        <f ca="1">SUM(CK$15:$CK16)</f>
        <v>#N/A</v>
      </c>
      <c r="CM16" s="128" t="e">
        <f t="shared" ref="CM16:CM79" ca="1" si="28">IF($AY$5&lt;CL16,IF($AY$5-CL15&lt;0,0,$AY$5-CL15),CK16)</f>
        <v>#N/A</v>
      </c>
      <c r="CN16" s="128" t="e">
        <f ca="1">IF(CG16&lt;&gt;"",B16,"")</f>
        <v>#N/A</v>
      </c>
      <c r="CO16" s="128" t="e">
        <f t="shared" ref="CO16:CO79" ca="1" si="29">IF(CN16="","",IF(COUNTIF($CN$15:$CN$143,CN16)&gt;1,"Err",""))</f>
        <v>#N/A</v>
      </c>
      <c r="CP16" s="146" t="e">
        <f t="shared" ref="CP16:CP79" ca="1" si="30">IF(CI16&lt;&gt;"",B16,"")</f>
        <v>#N/A</v>
      </c>
      <c r="CQ16" s="146" t="e">
        <f t="shared" ref="CQ16:CQ79" ca="1" si="31">IF(CP16="","",IF(COUNTIF($CP$15:$CP$143,CP16)&gt;1,"Err",""))</f>
        <v>#N/A</v>
      </c>
      <c r="CR16" s="146" t="e">
        <f t="shared" ref="CR16:CR79" ca="1" si="32">IF(OR(CG16&lt;&gt;"",CI16&lt;&gt;""),B16 &amp; "_" &amp; IF(COUNTIF($BD$15:$BD$143,B16)&gt;0,1,0)+IF(COUNTIF($BU$15:$BU$143,B16)&gt;0,1,0),"")</f>
        <v>#N/A</v>
      </c>
      <c r="CS16" s="146" t="e">
        <f t="shared" ref="CS16:CS79" ca="1" si="33">IF(CR16="","",IF(OR(AB16&gt;VALUE(RIGHT(CR16,LEN(CR16)-FIND("_",CR16))),COUNTIF($CR$15:$CR$143,CR16)&gt;1),"Err",""))</f>
        <v>#N/A</v>
      </c>
      <c r="CT16" s="128" t="e">
        <f ca="1">IF(BL16&lt;&gt;"",IF(COUNTIF(BL$15:BL16,BL16)=1,ROW(),""),"")</f>
        <v>#N/A</v>
      </c>
      <c r="CU16" s="128" t="e">
        <f ca="1">IF(CB16&lt;&gt;"",IF(COUNTIF(CB$15:CB16,CB16)=1,ROW(),""),"")</f>
        <v>#N/A</v>
      </c>
      <c r="CV16" s="128" t="e">
        <f ca="1">IF(CG16&lt;&gt;"",IF(COUNTIF(CG$15:CG16,CG16)=1,ROW(),""),"")</f>
        <v>#N/A</v>
      </c>
      <c r="CW16" s="146" t="e">
        <f ca="1">IF(CI16&lt;&gt;"",IF(COUNTIF(CI$15:CI16,CI16)=1,ROW(),""),"")</f>
        <v>#N/A</v>
      </c>
      <c r="CX16" s="128" t="str">
        <f t="shared" ref="CX16:CX79" ca="1" si="34">IF(COUNT(CT:CT)&lt;ROW($A2),"",INT(INDEX(BL:BL,SMALL(CT:CT,ROW($A2)))))</f>
        <v/>
      </c>
      <c r="CY16" s="128" t="str">
        <f t="shared" ref="CY16:CY79" ca="1" si="35">IF(COUNT(CU:CU)&lt;ROW($A2),"",INT(INDEX(CC:CC,SMALL(CU:CU,ROW($A2)))))</f>
        <v/>
      </c>
      <c r="CZ16" s="128" t="str">
        <f t="shared" ref="CZ16:CZ79" ca="1" si="36">IF(COUNT(CV:CV)&lt;ROW($A2),"",INT(INDEX(CG:CG,SMALL(CV:CV,ROW($A2)))))</f>
        <v/>
      </c>
      <c r="DA16" s="146" t="str">
        <f t="shared" ref="DA16:DA79" ca="1" si="37">IF(COUNT(CW:CW)&lt;ROW($A2),"",INT(INDEX(CI:CI,SMALL(CW:CW,ROW($A2)))))</f>
        <v/>
      </c>
      <c r="DB16" s="32"/>
      <c r="DC16" s="32"/>
      <c r="DD16" s="65"/>
      <c r="DE16" s="326"/>
      <c r="DF16" s="327"/>
      <c r="DG16" s="328"/>
      <c r="DH16" s="320"/>
      <c r="DI16" s="321"/>
      <c r="DJ16" s="321"/>
      <c r="DK16" s="321"/>
      <c r="DL16" s="321"/>
      <c r="DM16" s="321"/>
      <c r="DN16" s="321"/>
      <c r="DO16" s="321"/>
      <c r="DP16" s="322"/>
      <c r="DQ16" s="320"/>
      <c r="DR16" s="321"/>
      <c r="DS16" s="321"/>
      <c r="DT16" s="321"/>
      <c r="DU16" s="321"/>
      <c r="DV16" s="321"/>
      <c r="DW16" s="321"/>
      <c r="DX16" s="321"/>
      <c r="DY16" s="321"/>
      <c r="DZ16" s="321"/>
      <c r="EA16" s="321"/>
      <c r="EB16" s="321"/>
      <c r="EC16" s="322"/>
      <c r="ED16" s="320"/>
      <c r="EE16" s="321"/>
      <c r="EF16" s="321"/>
      <c r="EG16" s="321"/>
      <c r="EH16" s="321"/>
      <c r="EI16" s="321"/>
      <c r="EJ16" s="321"/>
      <c r="EK16" s="321"/>
      <c r="EL16" s="322"/>
      <c r="EM16" s="320"/>
      <c r="EN16" s="321"/>
      <c r="EO16" s="321"/>
      <c r="EP16" s="321"/>
      <c r="EQ16" s="322"/>
      <c r="ER16" s="320"/>
      <c r="ES16" s="321"/>
      <c r="ET16" s="321"/>
      <c r="EU16" s="321"/>
      <c r="EV16" s="321"/>
      <c r="EW16" s="321"/>
      <c r="EX16" s="321"/>
      <c r="EY16" s="321"/>
      <c r="EZ16" s="321"/>
      <c r="FA16" s="321"/>
      <c r="FB16" s="322"/>
      <c r="FC16" s="320"/>
      <c r="FD16" s="321"/>
      <c r="FE16" s="321"/>
      <c r="FF16" s="322"/>
      <c r="FG16" s="64"/>
      <c r="FH16" s="32"/>
      <c r="FI16" s="32"/>
      <c r="FJ16" s="32"/>
      <c r="FK16" s="32"/>
      <c r="FL16" s="65"/>
      <c r="FM16" s="32"/>
      <c r="HP16" s="32"/>
      <c r="HQ16" s="32"/>
      <c r="HR16" s="32"/>
      <c r="HS16" s="32"/>
      <c r="HT16" s="32"/>
      <c r="HU16" s="32"/>
      <c r="HV16" s="32"/>
      <c r="HW16" s="32"/>
      <c r="HX16" s="32"/>
      <c r="HY16" s="32"/>
      <c r="HZ16" s="32"/>
      <c r="IA16" s="64"/>
      <c r="IB16" s="57"/>
      <c r="IC16" s="57"/>
      <c r="ID16" s="57"/>
      <c r="IE16" s="57"/>
      <c r="IF16" s="57"/>
      <c r="IG16" s="57"/>
      <c r="IH16" s="57"/>
      <c r="II16" s="57"/>
      <c r="IJ16" s="57"/>
      <c r="IK16" s="57"/>
      <c r="IL16" s="57"/>
      <c r="IM16" s="57"/>
      <c r="IN16" s="57"/>
      <c r="IO16" s="57"/>
      <c r="IP16" s="57"/>
      <c r="IQ16" s="57"/>
      <c r="IR16" s="57"/>
      <c r="IS16" s="57"/>
      <c r="IT16" s="57"/>
      <c r="IU16" s="57"/>
      <c r="IV16" s="57"/>
      <c r="IW16" s="57"/>
      <c r="IX16" s="57"/>
      <c r="IY16" s="57"/>
      <c r="IZ16" s="57"/>
      <c r="JA16" s="232" t="s">
        <v>713</v>
      </c>
      <c r="JB16" s="232"/>
      <c r="JC16" s="232"/>
      <c r="JD16" s="232"/>
      <c r="JE16" s="232"/>
      <c r="JF16" s="232"/>
      <c r="JG16" s="232"/>
      <c r="JH16" s="452" t="str">
        <f>請求書!AH13</f>
        <v/>
      </c>
      <c r="JI16" s="452"/>
      <c r="JJ16" s="452"/>
      <c r="JK16" s="452"/>
      <c r="JL16" s="452"/>
      <c r="JM16" s="452"/>
      <c r="JN16" s="452"/>
      <c r="JO16" s="452"/>
      <c r="JP16" s="452"/>
      <c r="JQ16" s="452"/>
      <c r="JR16" s="452"/>
      <c r="JS16" s="452"/>
      <c r="JT16" s="452"/>
      <c r="JU16" s="452"/>
      <c r="JV16" s="452"/>
      <c r="JW16" s="452"/>
      <c r="JX16" s="452"/>
      <c r="JY16" s="452"/>
      <c r="JZ16" s="452"/>
      <c r="KA16" s="452"/>
      <c r="KB16" s="452"/>
      <c r="KC16" s="452"/>
      <c r="KE16" s="57"/>
      <c r="KF16" s="32"/>
      <c r="KG16" s="32"/>
      <c r="KH16" s="164"/>
      <c r="KI16" s="165"/>
      <c r="KJ16" s="165"/>
      <c r="KK16" s="396"/>
      <c r="KL16" s="396"/>
      <c r="KM16" s="422"/>
      <c r="KN16" s="404"/>
      <c r="KO16" s="404"/>
      <c r="KP16" s="404"/>
      <c r="KQ16" s="404"/>
      <c r="KR16" s="404"/>
      <c r="KS16" s="404"/>
      <c r="KT16" s="404"/>
      <c r="KU16" s="404"/>
      <c r="KV16" s="404"/>
      <c r="KW16" s="404"/>
      <c r="KX16" s="404"/>
      <c r="KY16" s="404"/>
      <c r="KZ16" s="404"/>
      <c r="LA16" s="404"/>
      <c r="LB16" s="405"/>
      <c r="LC16" s="449"/>
      <c r="LD16" s="449"/>
      <c r="LE16" s="449"/>
      <c r="LF16" s="449"/>
      <c r="LG16" s="449"/>
      <c r="LH16" s="449"/>
      <c r="LI16" s="449"/>
      <c r="LJ16" s="449"/>
      <c r="LK16" s="449"/>
      <c r="LL16" s="449"/>
      <c r="LM16" s="449"/>
      <c r="LN16" s="449"/>
      <c r="LO16" s="449"/>
      <c r="LP16" s="449"/>
      <c r="LQ16" s="449"/>
      <c r="LR16" s="449"/>
      <c r="LS16" s="449"/>
      <c r="LT16" s="449"/>
      <c r="LU16" s="449"/>
      <c r="LV16" s="447"/>
      <c r="LW16" s="447"/>
      <c r="LX16" s="447"/>
      <c r="LY16" s="447"/>
      <c r="LZ16" s="447"/>
      <c r="MA16" s="447"/>
      <c r="MB16" s="447"/>
      <c r="MC16" s="447"/>
      <c r="MD16" s="447"/>
      <c r="ME16" s="447"/>
      <c r="MF16" s="447"/>
      <c r="MG16" s="447"/>
      <c r="MH16" s="447"/>
      <c r="MI16" s="165"/>
      <c r="MJ16" s="165"/>
      <c r="MK16" s="165"/>
      <c r="ML16" s="164"/>
      <c r="MM16" s="32"/>
      <c r="MN16" s="32"/>
    </row>
    <row r="17" spans="2:352" ht="18" customHeight="1" x14ac:dyDescent="0.15">
      <c r="B17" s="244"/>
      <c r="C17" s="244"/>
      <c r="D17" s="244"/>
      <c r="E17" s="268" t="str">
        <f>IF(B17="","",TEXT(TEXT(請求書!$D$15,"YYYY/MM") &amp; "/" &amp; TEXT(B17,"00"),"AAA"))</f>
        <v/>
      </c>
      <c r="F17" s="269"/>
      <c r="G17" s="269"/>
      <c r="H17" s="270"/>
      <c r="I17" s="271"/>
      <c r="J17" s="271"/>
      <c r="K17" s="271"/>
      <c r="L17" s="271"/>
      <c r="M17" s="271"/>
      <c r="N17" s="271"/>
      <c r="O17" s="272" t="str">
        <f t="shared" si="3"/>
        <v/>
      </c>
      <c r="P17" s="272"/>
      <c r="Q17" s="273" t="str">
        <f>IF(AND(I17&lt;&gt;"",L17&lt;&gt;""),HOUR(O17)*60+MINUTE(O17),"")</f>
        <v/>
      </c>
      <c r="R17" s="274"/>
      <c r="S17" s="274"/>
      <c r="T17" s="274"/>
      <c r="U17" s="274"/>
      <c r="V17" s="275"/>
      <c r="W17" s="276" t="str">
        <f t="shared" ref="W17:W45" si="38">IF(AND(BN17="",CE17=""),"",IF(OR(BN17="最低時間未満",CE17="最低時間未満"),"最低時間未満",SUM(BN17,CE17)/IF(OR(BN17="",CE17=""),1,AD17)))</f>
        <v/>
      </c>
      <c r="X17" s="277"/>
      <c r="Y17" s="277"/>
      <c r="Z17" s="277"/>
      <c r="AA17" s="278"/>
      <c r="AB17" s="249"/>
      <c r="AC17" s="250"/>
      <c r="AD17" s="249"/>
      <c r="AE17" s="250"/>
      <c r="AF17" s="251" t="str">
        <f t="shared" si="0"/>
        <v/>
      </c>
      <c r="AG17" s="252"/>
      <c r="AH17" s="253"/>
      <c r="AI17" s="254" t="str">
        <f>IF(I17="","",I17)</f>
        <v/>
      </c>
      <c r="AJ17" s="255"/>
      <c r="AK17" s="256"/>
      <c r="AL17" s="254" t="str">
        <f>IF(L17="","",L17)</f>
        <v/>
      </c>
      <c r="AM17" s="255"/>
      <c r="AN17" s="256"/>
      <c r="AO17" s="315"/>
      <c r="AP17" s="315"/>
      <c r="AQ17" s="315"/>
      <c r="AR17" s="315"/>
      <c r="AS17" s="244"/>
      <c r="AT17" s="244"/>
      <c r="AU17" s="244"/>
      <c r="AV17" s="244"/>
      <c r="AW17" s="100"/>
      <c r="AX17" s="90" t="e">
        <f t="shared" ca="1" si="4"/>
        <v>#N/A</v>
      </c>
      <c r="AY17" s="124" t="str">
        <f t="shared" ref="AY17:AY80" si="39">IF(AND(I17&lt;&gt;"",AW17&lt;&gt;2),ROW(),"")</f>
        <v/>
      </c>
      <c r="AZ17" s="125" t="str">
        <f t="shared" ref="AZ17:AZ80" si="40">IF(AND(I17&lt;&gt;"",AW17&lt;&gt;2),B17,"")</f>
        <v/>
      </c>
      <c r="BA17" s="126" t="str">
        <f t="shared" si="5"/>
        <v/>
      </c>
      <c r="BB17" s="126" t="str">
        <f t="shared" si="6"/>
        <v/>
      </c>
      <c r="BC17" s="127" t="str">
        <f t="shared" si="7"/>
        <v/>
      </c>
      <c r="BD17" s="127" t="str">
        <f t="shared" si="8"/>
        <v/>
      </c>
      <c r="BE17" s="126" t="str">
        <f t="shared" si="9"/>
        <v/>
      </c>
      <c r="BF17" s="126" t="str">
        <f t="shared" si="10"/>
        <v/>
      </c>
      <c r="BG17" s="128" t="str">
        <f t="shared" ref="BG17:BG80" si="41">IF(BD17="","",IF(BD17=BD16,IF(BD17="","",IF(BE17&lt;BF16,"Err",IF(TEXT($AX$16,"000000")&lt;&gt;"654000",BG16+1,IF(INT(HOUR(BE17-BF16)*60+MINUTE(BE17-BF16))&gt;=120,1,BG16+1)))),1))</f>
        <v/>
      </c>
      <c r="BH17" s="124" t="str">
        <f t="shared" si="1"/>
        <v/>
      </c>
      <c r="BI17" s="128" t="e">
        <f ca="1">IF(AND($AX17&lt;&gt;"",BE17&lt;&gt;"",BG17&gt;=IF(BG18="",0,BG18)),SUM(INDIRECT("bh"&amp;ROW()-BG17+1):BH17),"")</f>
        <v>#N/A</v>
      </c>
      <c r="BJ17" s="128" t="e">
        <f t="shared" ca="1" si="11"/>
        <v>#N/A</v>
      </c>
      <c r="BK17" s="128" t="e">
        <f t="shared" ca="1" si="12"/>
        <v>#N/A</v>
      </c>
      <c r="BL17" s="128" t="e">
        <f ca="1">IF(BK17="","",LEFT(AX17,3)&amp;TEXT(VLOOKUP(BK17,基本設定!$D$3:$E$50,2,FALSE),"000"))</f>
        <v>#N/A</v>
      </c>
      <c r="BM17" s="128" t="e">
        <f ca="1">IF(BL17="","",VLOOKUP(BL17,単価設定!$A$3:$F$477,6,FALSE))</f>
        <v>#N/A</v>
      </c>
      <c r="BN17" s="128" t="str">
        <f t="shared" ref="BN17:BN80" si="42">IF($AY17="","",VLOOKUP($AY17,$BC$15:$BM$143,8,FALSE))</f>
        <v/>
      </c>
      <c r="BO17" s="128" t="str">
        <f t="shared" si="13"/>
        <v/>
      </c>
      <c r="BP17" s="124" t="str">
        <f t="shared" si="14"/>
        <v/>
      </c>
      <c r="BQ17" s="128" t="str">
        <f t="shared" si="15"/>
        <v/>
      </c>
      <c r="BR17" s="129" t="str">
        <f t="shared" si="16"/>
        <v/>
      </c>
      <c r="BS17" s="129" t="str">
        <f t="shared" si="17"/>
        <v/>
      </c>
      <c r="BT17" s="127" t="str">
        <f t="shared" si="18"/>
        <v/>
      </c>
      <c r="BU17" s="127" t="str">
        <f t="shared" si="19"/>
        <v/>
      </c>
      <c r="BV17" s="126" t="str">
        <f t="shared" si="20"/>
        <v/>
      </c>
      <c r="BW17" s="126" t="str">
        <f t="shared" si="21"/>
        <v/>
      </c>
      <c r="BX17" s="128" t="str">
        <f t="shared" ref="BX17:BX80" si="43">IF(BU17="","",IF(BU17=BU16,IF(BU17="","",IF(BV17&lt;BW16,"Err",IF(TEXT($AX$16,"000000")&lt;&gt;"654000",BX16+1,IF(INT(HOUR(BV17-BW16)*60+MINUTE(BV17-BW16))&gt;=120,1,BX16+1)))),1))</f>
        <v/>
      </c>
      <c r="BY17" s="124" t="str">
        <f t="shared" si="2"/>
        <v/>
      </c>
      <c r="BZ17" s="128" t="e">
        <f ca="1">IF(AND($AX17&lt;&gt;"",BV17&lt;&gt;"",BX17&gt;=IF(BX18="",0,BX18)),SUM(INDIRECT("by" &amp; ROW()-BX17+1):BY17),"")</f>
        <v>#N/A</v>
      </c>
      <c r="CA17" s="128" t="e">
        <f t="shared" ca="1" si="22"/>
        <v>#N/A</v>
      </c>
      <c r="CB17" s="128" t="e">
        <f t="shared" ca="1" si="23"/>
        <v>#N/A</v>
      </c>
      <c r="CC17" s="128" t="e">
        <f ca="1">IF(CB17="","",LEFT($AX17,3)&amp;TEXT(VLOOKUP(CB17,基本設定!$D$3:$E$50,2,FALSE),"100"))</f>
        <v>#N/A</v>
      </c>
      <c r="CD17" s="128" t="e">
        <f ca="1">IF(CC17="","",VLOOKUP(CC17,単価設定!$A$3:$F$477,6,FALSE))</f>
        <v>#N/A</v>
      </c>
      <c r="CE17" s="128" t="str">
        <f t="shared" ref="CE17:CE80" si="44">IF(BP17="","",VLOOKUP($BP17,$BT$15:$CD$143,8,FALSE))</f>
        <v/>
      </c>
      <c r="CF17" s="128" t="str">
        <f t="shared" si="24"/>
        <v/>
      </c>
      <c r="CG17" s="128" t="e">
        <f t="shared" ca="1" si="25"/>
        <v>#N/A</v>
      </c>
      <c r="CH17" s="128" t="e">
        <f ca="1">IF(CG17="","",VLOOKUP(CG17,単価設定!$A$3:$F$478,6,FALSE))</f>
        <v>#N/A</v>
      </c>
      <c r="CI17" s="128" t="e">
        <f t="shared" ca="1" si="26"/>
        <v>#N/A</v>
      </c>
      <c r="CJ17" s="128" t="e">
        <f ca="1">IF(CI17="","",VLOOKUP(CI17,単価設定!$A$3:$F$478,6,FALSE))</f>
        <v>#N/A</v>
      </c>
      <c r="CK17" s="128" t="e">
        <f t="shared" ca="1" si="27"/>
        <v>#N/A</v>
      </c>
      <c r="CL17" s="128" t="e">
        <f ca="1">SUM(CK$15:$CK17)</f>
        <v>#N/A</v>
      </c>
      <c r="CM17" s="128" t="e">
        <f t="shared" ca="1" si="28"/>
        <v>#N/A</v>
      </c>
      <c r="CN17" s="128" t="e">
        <f ca="1">IF(CG17&lt;&gt;"",B17,"")</f>
        <v>#N/A</v>
      </c>
      <c r="CO17" s="128" t="e">
        <f t="shared" ca="1" si="29"/>
        <v>#N/A</v>
      </c>
      <c r="CP17" s="146" t="e">
        <f t="shared" ca="1" si="30"/>
        <v>#N/A</v>
      </c>
      <c r="CQ17" s="146" t="e">
        <f t="shared" ca="1" si="31"/>
        <v>#N/A</v>
      </c>
      <c r="CR17" s="146" t="e">
        <f t="shared" ca="1" si="32"/>
        <v>#N/A</v>
      </c>
      <c r="CS17" s="146" t="e">
        <f t="shared" ca="1" si="33"/>
        <v>#N/A</v>
      </c>
      <c r="CT17" s="128" t="e">
        <f ca="1">IF(BL17&lt;&gt;"",IF(COUNTIF(BL$15:BL17,BL17)=1,ROW(),""),"")</f>
        <v>#N/A</v>
      </c>
      <c r="CU17" s="128" t="e">
        <f ca="1">IF(CB17&lt;&gt;"",IF(COUNTIF(CB$15:CB17,CB17)=1,ROW(),""),"")</f>
        <v>#N/A</v>
      </c>
      <c r="CV17" s="128" t="e">
        <f ca="1">IF(CG17&lt;&gt;"",IF(COUNTIF(CG$15:CG17,CG17)=1,ROW(),""),"")</f>
        <v>#N/A</v>
      </c>
      <c r="CW17" s="146" t="e">
        <f ca="1">IF(CI17&lt;&gt;"",IF(COUNTIF(CI$15:CI17,CI17)=1,ROW(),""),"")</f>
        <v>#N/A</v>
      </c>
      <c r="CX17" s="128" t="str">
        <f t="shared" ca="1" si="34"/>
        <v/>
      </c>
      <c r="CY17" s="128" t="str">
        <f t="shared" ca="1" si="35"/>
        <v/>
      </c>
      <c r="CZ17" s="128" t="str">
        <f t="shared" ca="1" si="36"/>
        <v/>
      </c>
      <c r="DA17" s="146" t="str">
        <f t="shared" ca="1" si="37"/>
        <v/>
      </c>
      <c r="DB17" s="32"/>
      <c r="DD17" s="65"/>
      <c r="DE17" s="326"/>
      <c r="DF17" s="327"/>
      <c r="DG17" s="328"/>
      <c r="DH17" s="303" t="str">
        <f ca="1">IFERROR(VLOOKUP(TEXT(SMALL($CX$15:$DA$143,1),"000000"),単価設定!$A$3:$F$478,1,FALSE),"")</f>
        <v/>
      </c>
      <c r="DI17" s="304"/>
      <c r="DJ17" s="304"/>
      <c r="DK17" s="304"/>
      <c r="DL17" s="304"/>
      <c r="DM17" s="304"/>
      <c r="DN17" s="304"/>
      <c r="DO17" s="304"/>
      <c r="DP17" s="305"/>
      <c r="DQ17" s="306" t="str">
        <f ca="1">IF(ISERROR(VLOOKUP(DH17,単価設定!$A$3:$F$478,4,FALSE)),"",VLOOKUP(DH17,単価設定!$A$3:$F$478,4,FALSE))</f>
        <v/>
      </c>
      <c r="DR17" s="307"/>
      <c r="DS17" s="307"/>
      <c r="DT17" s="307"/>
      <c r="DU17" s="307"/>
      <c r="DV17" s="307"/>
      <c r="DW17" s="307"/>
      <c r="DX17" s="307"/>
      <c r="DY17" s="307"/>
      <c r="DZ17" s="307"/>
      <c r="EA17" s="307"/>
      <c r="EB17" s="307"/>
      <c r="EC17" s="308"/>
      <c r="ED17" s="264" t="str">
        <f ca="1">IF(ISERROR(VLOOKUP(DH17,単価設定!$A$3:$F$478,5,FALSE)),"",VLOOKUP(DH17,単価設定!$A$3:$F$478,5,FALSE))</f>
        <v/>
      </c>
      <c r="EE17" s="265"/>
      <c r="EF17" s="265"/>
      <c r="EG17" s="265"/>
      <c r="EH17" s="265"/>
      <c r="EI17" s="265"/>
      <c r="EJ17" s="265"/>
      <c r="EK17" s="265"/>
      <c r="EL17" s="281"/>
      <c r="EM17" s="303" t="str">
        <f ca="1">IF(DH17="","",COUNTIF($BL$15:$BL$143,DH17)+COUNTIF($CC$15:$CC$143,DH17)+COUNTIF($CG$15:$CG$143,DH17)+COUNTIF($CI$15:$CI$143,DH17))</f>
        <v/>
      </c>
      <c r="EN17" s="304"/>
      <c r="EO17" s="304"/>
      <c r="EP17" s="304"/>
      <c r="EQ17" s="305"/>
      <c r="ER17" s="264" t="str">
        <f ca="1">IF(AND(ED17&lt;&gt;"",EM17&lt;&gt;""),IF(ED17*EM17=0,"",ED17*EM17),"")</f>
        <v/>
      </c>
      <c r="ES17" s="265"/>
      <c r="ET17" s="265"/>
      <c r="EU17" s="265"/>
      <c r="EV17" s="265"/>
      <c r="EW17" s="265"/>
      <c r="EX17" s="265"/>
      <c r="EY17" s="265"/>
      <c r="EZ17" s="265"/>
      <c r="FA17" s="265"/>
      <c r="FB17" s="281"/>
      <c r="FC17" s="258"/>
      <c r="FD17" s="259"/>
      <c r="FE17" s="259"/>
      <c r="FF17" s="260"/>
      <c r="FG17" s="64"/>
      <c r="FH17" s="32"/>
      <c r="FI17" s="32"/>
      <c r="FJ17" s="32"/>
      <c r="FK17" s="32"/>
      <c r="FL17" s="65"/>
      <c r="FM17" s="450" t="s">
        <v>144</v>
      </c>
      <c r="FN17" s="450"/>
      <c r="FO17" s="450"/>
      <c r="FP17" s="450"/>
      <c r="FQ17" s="450"/>
      <c r="FR17" s="450"/>
      <c r="FS17" s="450"/>
      <c r="FT17" s="450"/>
      <c r="FU17" s="450"/>
      <c r="FV17" s="450"/>
      <c r="FW17" s="450"/>
      <c r="FX17" s="450"/>
      <c r="FY17" s="450"/>
      <c r="FZ17" s="450"/>
      <c r="GA17" s="450"/>
      <c r="GB17" s="450"/>
      <c r="GC17" s="450"/>
      <c r="GD17" s="450"/>
      <c r="GE17" s="450"/>
      <c r="GF17" s="450"/>
      <c r="GG17" s="450"/>
      <c r="GH17" s="450"/>
      <c r="GI17" s="450"/>
      <c r="GJ17" s="450"/>
      <c r="GK17" s="450"/>
      <c r="GL17" s="450"/>
      <c r="GM17" s="450"/>
      <c r="GN17" s="450"/>
      <c r="GO17" s="450"/>
      <c r="GP17" s="450"/>
      <c r="GQ17" s="450"/>
      <c r="GR17" s="450"/>
      <c r="GS17" s="450"/>
      <c r="GT17" s="450"/>
      <c r="GU17" s="450"/>
      <c r="GV17" s="450"/>
      <c r="GW17" s="450"/>
      <c r="GX17" s="450"/>
      <c r="GY17" s="450"/>
      <c r="GZ17" s="450"/>
      <c r="HA17" s="450"/>
      <c r="HB17" s="450"/>
      <c r="HC17" s="450"/>
      <c r="HD17" s="450"/>
      <c r="HE17" s="450"/>
      <c r="HF17" s="450"/>
      <c r="HG17" s="450"/>
      <c r="HH17" s="450"/>
      <c r="HI17" s="450"/>
      <c r="HJ17" s="450"/>
      <c r="HK17" s="450"/>
      <c r="HL17" s="450"/>
      <c r="HM17" s="450"/>
      <c r="HN17" s="450"/>
      <c r="HO17" s="450"/>
      <c r="HP17" s="450"/>
      <c r="HQ17" s="450"/>
      <c r="HR17" s="450"/>
      <c r="HS17" s="450"/>
      <c r="HT17" s="450"/>
      <c r="HU17" s="450"/>
      <c r="HV17" s="450"/>
      <c r="HW17" s="450"/>
      <c r="HX17" s="450"/>
      <c r="HY17" s="450"/>
      <c r="HZ17" s="450"/>
      <c r="IA17" s="64"/>
      <c r="IB17" s="57"/>
      <c r="IC17" s="57"/>
      <c r="ID17" s="57"/>
      <c r="IE17" s="57"/>
      <c r="IF17" s="57"/>
      <c r="IG17" s="57"/>
      <c r="IH17" s="57"/>
      <c r="II17" s="57"/>
      <c r="IJ17" s="57"/>
      <c r="IK17" s="57"/>
      <c r="IL17" s="57"/>
      <c r="IM17" s="57"/>
      <c r="IN17" s="57"/>
      <c r="IO17" s="57"/>
      <c r="IP17" s="57"/>
      <c r="IQ17" s="57"/>
      <c r="IR17" s="57"/>
      <c r="IS17" s="57"/>
      <c r="IT17" s="57"/>
      <c r="IU17" s="57"/>
      <c r="IV17" s="57"/>
      <c r="IW17" s="57"/>
      <c r="IX17" s="57"/>
      <c r="IY17" s="57"/>
      <c r="IZ17" s="57"/>
      <c r="JA17" s="232" t="s">
        <v>714</v>
      </c>
      <c r="JB17" s="232"/>
      <c r="JC17" s="232"/>
      <c r="JD17" s="232"/>
      <c r="JE17" s="232"/>
      <c r="JF17" s="232"/>
      <c r="JG17" s="232"/>
      <c r="JH17" s="452" t="str">
        <f>請求書!AH11</f>
        <v/>
      </c>
      <c r="JI17" s="452"/>
      <c r="JJ17" s="452"/>
      <c r="JK17" s="452"/>
      <c r="JL17" s="452"/>
      <c r="JM17" s="452"/>
      <c r="JN17" s="452"/>
      <c r="JO17" s="452"/>
      <c r="JP17" s="452"/>
      <c r="JQ17" s="452"/>
      <c r="JR17" s="452"/>
      <c r="JS17" s="452"/>
      <c r="JT17" s="452"/>
      <c r="JU17" s="452"/>
      <c r="JV17" s="452"/>
      <c r="JW17" s="452"/>
      <c r="JX17" s="452"/>
      <c r="JY17" s="452"/>
      <c r="JZ17" s="452"/>
      <c r="KA17" s="452"/>
      <c r="KB17" s="452"/>
      <c r="KC17" s="452"/>
      <c r="KE17" s="57"/>
      <c r="KF17" s="32"/>
      <c r="KG17" s="32"/>
      <c r="KH17" s="164"/>
      <c r="KI17" s="165"/>
      <c r="KJ17" s="165"/>
      <c r="KK17" s="396"/>
      <c r="KL17" s="396"/>
      <c r="KM17" s="422"/>
      <c r="KN17" s="404"/>
      <c r="KO17" s="404"/>
      <c r="KP17" s="404"/>
      <c r="KQ17" s="404"/>
      <c r="KR17" s="404"/>
      <c r="KS17" s="404"/>
      <c r="KT17" s="404"/>
      <c r="KU17" s="404"/>
      <c r="KV17" s="404"/>
      <c r="KW17" s="404"/>
      <c r="KX17" s="404"/>
      <c r="KY17" s="404"/>
      <c r="KZ17" s="404"/>
      <c r="LA17" s="404"/>
      <c r="LB17" s="405"/>
      <c r="LC17" s="449" t="s">
        <v>136</v>
      </c>
      <c r="LD17" s="449"/>
      <c r="LE17" s="449"/>
      <c r="LF17" s="449"/>
      <c r="LG17" s="449"/>
      <c r="LH17" s="449"/>
      <c r="LI17" s="449"/>
      <c r="LJ17" s="449"/>
      <c r="LK17" s="449"/>
      <c r="LL17" s="449"/>
      <c r="LM17" s="449"/>
      <c r="LN17" s="449"/>
      <c r="LO17" s="449"/>
      <c r="LP17" s="449"/>
      <c r="LQ17" s="449"/>
      <c r="LR17" s="449"/>
      <c r="LS17" s="449"/>
      <c r="LT17" s="449"/>
      <c r="LU17" s="449"/>
      <c r="LV17" s="447"/>
      <c r="LW17" s="447"/>
      <c r="LX17" s="447"/>
      <c r="LY17" s="447"/>
      <c r="LZ17" s="447"/>
      <c r="MA17" s="447"/>
      <c r="MB17" s="447"/>
      <c r="MC17" s="447"/>
      <c r="MD17" s="447"/>
      <c r="ME17" s="447"/>
      <c r="MF17" s="447"/>
      <c r="MG17" s="447"/>
      <c r="MH17" s="447"/>
      <c r="MI17" s="165"/>
      <c r="MJ17" s="165"/>
      <c r="MK17" s="165"/>
      <c r="ML17" s="164"/>
      <c r="MM17" s="32"/>
      <c r="MN17" s="32"/>
    </row>
    <row r="18" spans="2:352" ht="18" customHeight="1" x14ac:dyDescent="0.15">
      <c r="B18" s="244"/>
      <c r="C18" s="244"/>
      <c r="D18" s="244"/>
      <c r="E18" s="268" t="str">
        <f>IF(B18="","",TEXT(TEXT(請求書!$D$15,"YYYY/MM") &amp; "/" &amp; TEXT(B18,"00"),"AAA"))</f>
        <v/>
      </c>
      <c r="F18" s="269"/>
      <c r="G18" s="269"/>
      <c r="H18" s="270"/>
      <c r="I18" s="271"/>
      <c r="J18" s="271"/>
      <c r="K18" s="271"/>
      <c r="L18" s="271"/>
      <c r="M18" s="271"/>
      <c r="N18" s="271"/>
      <c r="O18" s="272" t="str">
        <f t="shared" si="3"/>
        <v/>
      </c>
      <c r="P18" s="272"/>
      <c r="Q18" s="273" t="str">
        <f>IF(AND(I18&lt;&gt;"",L18&lt;&gt;""),HOUR(O18)*60+MINUTE(O18),"")</f>
        <v/>
      </c>
      <c r="R18" s="274"/>
      <c r="S18" s="274"/>
      <c r="T18" s="274"/>
      <c r="U18" s="274"/>
      <c r="V18" s="275"/>
      <c r="W18" s="276" t="str">
        <f t="shared" si="38"/>
        <v/>
      </c>
      <c r="X18" s="277"/>
      <c r="Y18" s="277"/>
      <c r="Z18" s="277"/>
      <c r="AA18" s="278"/>
      <c r="AB18" s="249"/>
      <c r="AC18" s="250"/>
      <c r="AD18" s="249"/>
      <c r="AE18" s="250"/>
      <c r="AF18" s="251" t="str">
        <f t="shared" si="0"/>
        <v/>
      </c>
      <c r="AG18" s="252"/>
      <c r="AH18" s="253"/>
      <c r="AI18" s="254" t="str">
        <f t="shared" ref="AI18:AI45" si="45">IF(I18="","",I18)</f>
        <v/>
      </c>
      <c r="AJ18" s="255"/>
      <c r="AK18" s="256"/>
      <c r="AL18" s="254" t="str">
        <f t="shared" ref="AL18:AL45" si="46">IF(L18="","",L18)</f>
        <v/>
      </c>
      <c r="AM18" s="255"/>
      <c r="AN18" s="256"/>
      <c r="AO18" s="315"/>
      <c r="AP18" s="315"/>
      <c r="AQ18" s="315"/>
      <c r="AR18" s="315"/>
      <c r="AS18" s="244"/>
      <c r="AT18" s="244"/>
      <c r="AU18" s="244"/>
      <c r="AV18" s="244"/>
      <c r="AW18" s="100"/>
      <c r="AX18" s="90" t="e">
        <f t="shared" ca="1" si="4"/>
        <v>#N/A</v>
      </c>
      <c r="AY18" s="124" t="str">
        <f t="shared" si="39"/>
        <v/>
      </c>
      <c r="AZ18" s="125" t="str">
        <f t="shared" si="40"/>
        <v/>
      </c>
      <c r="BA18" s="126" t="str">
        <f t="shared" si="5"/>
        <v/>
      </c>
      <c r="BB18" s="126" t="str">
        <f t="shared" si="6"/>
        <v/>
      </c>
      <c r="BC18" s="127" t="str">
        <f t="shared" si="7"/>
        <v/>
      </c>
      <c r="BD18" s="127" t="str">
        <f t="shared" si="8"/>
        <v/>
      </c>
      <c r="BE18" s="126" t="str">
        <f t="shared" si="9"/>
        <v/>
      </c>
      <c r="BF18" s="126" t="str">
        <f t="shared" si="10"/>
        <v/>
      </c>
      <c r="BG18" s="128" t="str">
        <f t="shared" si="41"/>
        <v/>
      </c>
      <c r="BH18" s="124" t="str">
        <f t="shared" si="1"/>
        <v/>
      </c>
      <c r="BI18" s="128" t="e">
        <f ca="1">IF(AND($AX18&lt;&gt;"",BE18&lt;&gt;"",BG18&gt;=IF(BG19="",0,BG19)),SUM(INDIRECT("bh"&amp;ROW()-BG18+1):BH18),"")</f>
        <v>#N/A</v>
      </c>
      <c r="BJ18" s="128" t="e">
        <f t="shared" ca="1" si="11"/>
        <v>#N/A</v>
      </c>
      <c r="BK18" s="128" t="e">
        <f t="shared" ca="1" si="12"/>
        <v>#N/A</v>
      </c>
      <c r="BL18" s="128" t="e">
        <f ca="1">IF(BK18="","",LEFT(AX18,3)&amp;TEXT(VLOOKUP(BK18,基本設定!$D$3:$E$50,2,FALSE),"000"))</f>
        <v>#N/A</v>
      </c>
      <c r="BM18" s="128" t="e">
        <f ca="1">IF(BL18="","",VLOOKUP(BL18,単価設定!$A$3:$F$477,6,FALSE))</f>
        <v>#N/A</v>
      </c>
      <c r="BN18" s="128" t="str">
        <f t="shared" si="42"/>
        <v/>
      </c>
      <c r="BO18" s="128" t="str">
        <f t="shared" si="13"/>
        <v/>
      </c>
      <c r="BP18" s="124" t="str">
        <f t="shared" si="14"/>
        <v/>
      </c>
      <c r="BQ18" s="128" t="str">
        <f t="shared" si="15"/>
        <v/>
      </c>
      <c r="BR18" s="129" t="str">
        <f t="shared" si="16"/>
        <v/>
      </c>
      <c r="BS18" s="129" t="str">
        <f t="shared" si="17"/>
        <v/>
      </c>
      <c r="BT18" s="127" t="str">
        <f t="shared" si="18"/>
        <v/>
      </c>
      <c r="BU18" s="127" t="str">
        <f t="shared" si="19"/>
        <v/>
      </c>
      <c r="BV18" s="126" t="str">
        <f t="shared" si="20"/>
        <v/>
      </c>
      <c r="BW18" s="126" t="str">
        <f t="shared" si="21"/>
        <v/>
      </c>
      <c r="BX18" s="128" t="str">
        <f t="shared" si="43"/>
        <v/>
      </c>
      <c r="BY18" s="124" t="str">
        <f t="shared" si="2"/>
        <v/>
      </c>
      <c r="BZ18" s="128" t="e">
        <f ca="1">IF(AND($AX18&lt;&gt;"",BV18&lt;&gt;"",BX18&gt;=IF(BX19="",0,BX19)),SUM(INDIRECT("by" &amp; ROW()-BX18+1):BY18),"")</f>
        <v>#N/A</v>
      </c>
      <c r="CA18" s="128" t="e">
        <f ca="1">IF(BZ18="","",IF(OR(AND(OR(TEXT($AX18,"000000")="654000",TEXT($AX18,"000000")="655000"),BZ18&lt;20),AND(OR(TEXT($AX18,"000000")="651000",TEXT($AX18,"000000")="652000",TEXT($AX18,"000000")="653000"),BZ18&lt;40)),"最低時間未満",ROUNDDOWN((BZ18/30),0)*0.5+IF(MOD(BZ18,30)&gt;0,0.5,0)))</f>
        <v>#N/A</v>
      </c>
      <c r="CB18" s="128" t="e">
        <f t="shared" ca="1" si="23"/>
        <v>#N/A</v>
      </c>
      <c r="CC18" s="128" t="e">
        <f ca="1">IF(CB18="","",LEFT($AX18,3)&amp;TEXT(VLOOKUP(CB18,基本設定!$D$3:$E$50,2,FALSE),"100"))</f>
        <v>#N/A</v>
      </c>
      <c r="CD18" s="128" t="e">
        <f ca="1">IF(CC18="","",VLOOKUP(CC18,単価設定!$A$3:$F$477,6,FALSE))</f>
        <v>#N/A</v>
      </c>
      <c r="CE18" s="128" t="str">
        <f t="shared" si="44"/>
        <v/>
      </c>
      <c r="CF18" s="128" t="str">
        <f t="shared" si="24"/>
        <v/>
      </c>
      <c r="CG18" s="128" t="e">
        <f t="shared" ca="1" si="25"/>
        <v>#N/A</v>
      </c>
      <c r="CH18" s="128" t="e">
        <f ca="1">IF(CG18="","",VLOOKUP(CG18,単価設定!$A$3:$F$478,6,FALSE))</f>
        <v>#N/A</v>
      </c>
      <c r="CI18" s="128" t="e">
        <f t="shared" ca="1" si="26"/>
        <v>#N/A</v>
      </c>
      <c r="CJ18" s="128" t="e">
        <f ca="1">IF(CI18="","",VLOOKUP(CI18,単価設定!$A$3:$F$478,6,FALSE))</f>
        <v>#N/A</v>
      </c>
      <c r="CK18" s="128" t="e">
        <f t="shared" ca="1" si="27"/>
        <v>#N/A</v>
      </c>
      <c r="CL18" s="128" t="e">
        <f ca="1">SUM(CK$15:$CK18)</f>
        <v>#N/A</v>
      </c>
      <c r="CM18" s="128" t="e">
        <f t="shared" ca="1" si="28"/>
        <v>#N/A</v>
      </c>
      <c r="CN18" s="128" t="e">
        <f t="shared" ref="CN18:CN81" ca="1" si="47">IF(CG18&lt;&gt;"",B18,"")</f>
        <v>#N/A</v>
      </c>
      <c r="CO18" s="128" t="e">
        <f t="shared" ca="1" si="29"/>
        <v>#N/A</v>
      </c>
      <c r="CP18" s="146" t="e">
        <f t="shared" ca="1" si="30"/>
        <v>#N/A</v>
      </c>
      <c r="CQ18" s="146" t="e">
        <f t="shared" ca="1" si="31"/>
        <v>#N/A</v>
      </c>
      <c r="CR18" s="146" t="e">
        <f t="shared" ca="1" si="32"/>
        <v>#N/A</v>
      </c>
      <c r="CS18" s="146" t="e">
        <f t="shared" ca="1" si="33"/>
        <v>#N/A</v>
      </c>
      <c r="CT18" s="128" t="e">
        <f ca="1">IF(BL18&lt;&gt;"",IF(COUNTIF(BL$15:BL18,BL18)=1,ROW(),""),"")</f>
        <v>#N/A</v>
      </c>
      <c r="CU18" s="128" t="e">
        <f ca="1">IF(CB18&lt;&gt;"",IF(COUNTIF(CB$15:CB18,CB18)=1,ROW(),""),"")</f>
        <v>#N/A</v>
      </c>
      <c r="CV18" s="128" t="e">
        <f ca="1">IF(CG18&lt;&gt;"",IF(COUNTIF(CG$15:CG18,CG18)=1,ROW(),""),"")</f>
        <v>#N/A</v>
      </c>
      <c r="CW18" s="146" t="e">
        <f ca="1">IF(CI18&lt;&gt;"",IF(COUNTIF(CI$15:CI18,CI18)=1,ROW(),""),"")</f>
        <v>#N/A</v>
      </c>
      <c r="CX18" s="128" t="str">
        <f t="shared" ca="1" si="34"/>
        <v/>
      </c>
      <c r="CY18" s="128" t="str">
        <f t="shared" ca="1" si="35"/>
        <v/>
      </c>
      <c r="CZ18" s="128" t="str">
        <f t="shared" ca="1" si="36"/>
        <v/>
      </c>
      <c r="DA18" s="146" t="str">
        <f t="shared" ca="1" si="37"/>
        <v/>
      </c>
      <c r="DB18" s="32"/>
      <c r="DD18" s="65"/>
      <c r="DE18" s="326"/>
      <c r="DF18" s="327"/>
      <c r="DG18" s="328"/>
      <c r="DH18" s="211"/>
      <c r="DI18" s="212"/>
      <c r="DJ18" s="212"/>
      <c r="DK18" s="212"/>
      <c r="DL18" s="212"/>
      <c r="DM18" s="212"/>
      <c r="DN18" s="212"/>
      <c r="DO18" s="212"/>
      <c r="DP18" s="213"/>
      <c r="DQ18" s="312"/>
      <c r="DR18" s="313"/>
      <c r="DS18" s="313"/>
      <c r="DT18" s="313"/>
      <c r="DU18" s="313"/>
      <c r="DV18" s="313"/>
      <c r="DW18" s="313"/>
      <c r="DX18" s="313"/>
      <c r="DY18" s="313"/>
      <c r="DZ18" s="313"/>
      <c r="EA18" s="313"/>
      <c r="EB18" s="313"/>
      <c r="EC18" s="314"/>
      <c r="ED18" s="266"/>
      <c r="EE18" s="267"/>
      <c r="EF18" s="267"/>
      <c r="EG18" s="267"/>
      <c r="EH18" s="267"/>
      <c r="EI18" s="267"/>
      <c r="EJ18" s="267"/>
      <c r="EK18" s="267"/>
      <c r="EL18" s="282"/>
      <c r="EM18" s="211"/>
      <c r="EN18" s="212"/>
      <c r="EO18" s="212"/>
      <c r="EP18" s="212"/>
      <c r="EQ18" s="213"/>
      <c r="ER18" s="266"/>
      <c r="ES18" s="267"/>
      <c r="ET18" s="267"/>
      <c r="EU18" s="267"/>
      <c r="EV18" s="267"/>
      <c r="EW18" s="267"/>
      <c r="EX18" s="267"/>
      <c r="EY18" s="267"/>
      <c r="EZ18" s="267"/>
      <c r="FA18" s="267"/>
      <c r="FB18" s="282"/>
      <c r="FC18" s="261"/>
      <c r="FD18" s="262"/>
      <c r="FE18" s="262"/>
      <c r="FF18" s="263"/>
      <c r="FG18" s="64"/>
      <c r="FH18" s="32"/>
      <c r="FI18" s="32"/>
      <c r="FJ18" s="32"/>
      <c r="FK18" s="32"/>
      <c r="FL18" s="65"/>
      <c r="FM18" s="32"/>
      <c r="FN18" s="6" t="s">
        <v>145</v>
      </c>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HZ18" s="32"/>
      <c r="IA18" s="64"/>
      <c r="IB18" s="57"/>
      <c r="IC18" s="57"/>
      <c r="ID18" s="57"/>
      <c r="IE18" s="57"/>
      <c r="IF18" s="57"/>
      <c r="IG18" s="57"/>
      <c r="IH18" s="57"/>
      <c r="II18" s="57"/>
      <c r="IJ18" s="57"/>
      <c r="IK18" s="57"/>
      <c r="IL18" s="57"/>
      <c r="IM18" s="57"/>
      <c r="IN18" s="57"/>
      <c r="IO18" s="57"/>
      <c r="IP18" s="57"/>
      <c r="IQ18" s="57"/>
      <c r="IR18" s="57"/>
      <c r="IS18" s="57"/>
      <c r="IT18" s="57"/>
      <c r="IU18" s="57"/>
      <c r="IV18" s="57"/>
      <c r="IW18" s="57"/>
      <c r="IX18" s="57"/>
      <c r="IY18" s="57"/>
      <c r="IZ18" s="57"/>
      <c r="KE18" s="57"/>
      <c r="KF18" s="32"/>
      <c r="KG18" s="32"/>
      <c r="KH18" s="164"/>
      <c r="KI18" s="165"/>
      <c r="KJ18" s="165"/>
      <c r="KK18" s="396"/>
      <c r="KL18" s="396"/>
      <c r="KM18" s="422"/>
      <c r="KN18" s="404"/>
      <c r="KO18" s="411">
        <f>ES138</f>
        <v>0</v>
      </c>
      <c r="KP18" s="411"/>
      <c r="KQ18" s="411"/>
      <c r="KR18" s="411"/>
      <c r="KS18" s="411"/>
      <c r="KT18" s="411"/>
      <c r="KU18" s="411"/>
      <c r="KV18" s="411"/>
      <c r="KW18" s="411"/>
      <c r="KX18" s="411"/>
      <c r="KY18" s="411"/>
      <c r="KZ18" s="411"/>
      <c r="LA18" s="411"/>
      <c r="LB18" s="412"/>
      <c r="LC18" s="449"/>
      <c r="LD18" s="449"/>
      <c r="LE18" s="449"/>
      <c r="LF18" s="449"/>
      <c r="LG18" s="449"/>
      <c r="LH18" s="449"/>
      <c r="LI18" s="449"/>
      <c r="LJ18" s="449"/>
      <c r="LK18" s="449"/>
      <c r="LL18" s="449"/>
      <c r="LM18" s="449"/>
      <c r="LN18" s="449"/>
      <c r="LO18" s="449"/>
      <c r="LP18" s="449"/>
      <c r="LQ18" s="449"/>
      <c r="LR18" s="449"/>
      <c r="LS18" s="449"/>
      <c r="LT18" s="449"/>
      <c r="LU18" s="449"/>
      <c r="LV18" s="447"/>
      <c r="LW18" s="447"/>
      <c r="LX18" s="447"/>
      <c r="LY18" s="447"/>
      <c r="LZ18" s="447"/>
      <c r="MA18" s="447"/>
      <c r="MB18" s="447"/>
      <c r="MC18" s="447"/>
      <c r="MD18" s="447"/>
      <c r="ME18" s="447"/>
      <c r="MF18" s="447"/>
      <c r="MG18" s="447"/>
      <c r="MH18" s="447"/>
      <c r="MI18" s="165"/>
      <c r="MJ18" s="165"/>
      <c r="MK18" s="165"/>
      <c r="ML18" s="164"/>
      <c r="MM18" s="32"/>
      <c r="MN18" s="32"/>
    </row>
    <row r="19" spans="2:352" ht="18" customHeight="1" x14ac:dyDescent="0.15">
      <c r="B19" s="244"/>
      <c r="C19" s="244"/>
      <c r="D19" s="244"/>
      <c r="E19" s="268" t="str">
        <f>IF(B19="","",TEXT(TEXT(請求書!$D$15,"YYYY/MM") &amp; "/" &amp; TEXT(B19,"00"),"AAA"))</f>
        <v/>
      </c>
      <c r="F19" s="269"/>
      <c r="G19" s="269"/>
      <c r="H19" s="270"/>
      <c r="I19" s="271"/>
      <c r="J19" s="271"/>
      <c r="K19" s="271"/>
      <c r="L19" s="271"/>
      <c r="M19" s="271"/>
      <c r="N19" s="271"/>
      <c r="O19" s="272" t="str">
        <f t="shared" si="3"/>
        <v/>
      </c>
      <c r="P19" s="272"/>
      <c r="Q19" s="273" t="str">
        <f t="shared" ref="Q19:Q45" si="48">IF(AND(I19&lt;&gt;"",L19&lt;&gt;""),HOUR(O19)*60+MINUTE(O19),"")</f>
        <v/>
      </c>
      <c r="R19" s="274"/>
      <c r="S19" s="274"/>
      <c r="T19" s="274"/>
      <c r="U19" s="274"/>
      <c r="V19" s="275"/>
      <c r="W19" s="276" t="str">
        <f t="shared" si="38"/>
        <v/>
      </c>
      <c r="X19" s="277"/>
      <c r="Y19" s="277"/>
      <c r="Z19" s="277"/>
      <c r="AA19" s="278"/>
      <c r="AB19" s="249"/>
      <c r="AC19" s="250"/>
      <c r="AD19" s="249"/>
      <c r="AE19" s="250"/>
      <c r="AF19" s="251" t="str">
        <f t="shared" si="0"/>
        <v/>
      </c>
      <c r="AG19" s="252"/>
      <c r="AH19" s="253"/>
      <c r="AI19" s="254" t="str">
        <f t="shared" si="45"/>
        <v/>
      </c>
      <c r="AJ19" s="255"/>
      <c r="AK19" s="256"/>
      <c r="AL19" s="254" t="str">
        <f t="shared" si="46"/>
        <v/>
      </c>
      <c r="AM19" s="255"/>
      <c r="AN19" s="256"/>
      <c r="AO19" s="315"/>
      <c r="AP19" s="315"/>
      <c r="AQ19" s="315"/>
      <c r="AR19" s="315"/>
      <c r="AS19" s="244"/>
      <c r="AT19" s="244"/>
      <c r="AU19" s="244"/>
      <c r="AV19" s="244"/>
      <c r="AW19" s="100"/>
      <c r="AX19" s="90" t="e">
        <f t="shared" ca="1" si="4"/>
        <v>#N/A</v>
      </c>
      <c r="AY19" s="124" t="str">
        <f t="shared" si="39"/>
        <v/>
      </c>
      <c r="AZ19" s="125" t="str">
        <f t="shared" si="40"/>
        <v/>
      </c>
      <c r="BA19" s="126" t="str">
        <f t="shared" si="5"/>
        <v/>
      </c>
      <c r="BB19" s="126" t="str">
        <f t="shared" si="6"/>
        <v/>
      </c>
      <c r="BC19" s="127" t="str">
        <f t="shared" si="7"/>
        <v/>
      </c>
      <c r="BD19" s="127" t="str">
        <f t="shared" si="8"/>
        <v/>
      </c>
      <c r="BE19" s="126" t="str">
        <f t="shared" si="9"/>
        <v/>
      </c>
      <c r="BF19" s="126" t="str">
        <f t="shared" si="10"/>
        <v/>
      </c>
      <c r="BG19" s="128" t="str">
        <f t="shared" si="41"/>
        <v/>
      </c>
      <c r="BH19" s="124" t="str">
        <f t="shared" si="1"/>
        <v/>
      </c>
      <c r="BI19" s="128" t="e">
        <f ca="1">IF(AND($AX19&lt;&gt;"",BE19&lt;&gt;"",BG19&gt;=IF(BG20="",0,BG20)),SUM(INDIRECT("bh"&amp;ROW()-BG19+1):BH19),"")</f>
        <v>#N/A</v>
      </c>
      <c r="BJ19" s="128" t="e">
        <f t="shared" ca="1" si="11"/>
        <v>#N/A</v>
      </c>
      <c r="BK19" s="128" t="e">
        <f t="shared" ca="1" si="12"/>
        <v>#N/A</v>
      </c>
      <c r="BL19" s="128" t="e">
        <f ca="1">IF(BK19="","",LEFT(AX19,3)&amp;TEXT(VLOOKUP(BK19,基本設定!$D$3:$E$50,2,FALSE),"000"))</f>
        <v>#N/A</v>
      </c>
      <c r="BM19" s="128" t="e">
        <f ca="1">IF(BL19="","",VLOOKUP(BL19,単価設定!$A$3:$F$477,6,FALSE))</f>
        <v>#N/A</v>
      </c>
      <c r="BN19" s="128" t="str">
        <f t="shared" si="42"/>
        <v/>
      </c>
      <c r="BO19" s="128" t="str">
        <f t="shared" si="13"/>
        <v/>
      </c>
      <c r="BP19" s="124" t="str">
        <f t="shared" si="14"/>
        <v/>
      </c>
      <c r="BQ19" s="128" t="str">
        <f t="shared" si="15"/>
        <v/>
      </c>
      <c r="BR19" s="129" t="str">
        <f t="shared" si="16"/>
        <v/>
      </c>
      <c r="BS19" s="129" t="str">
        <f t="shared" si="17"/>
        <v/>
      </c>
      <c r="BT19" s="127" t="str">
        <f t="shared" si="18"/>
        <v/>
      </c>
      <c r="BU19" s="127" t="str">
        <f t="shared" si="19"/>
        <v/>
      </c>
      <c r="BV19" s="126" t="str">
        <f t="shared" si="20"/>
        <v/>
      </c>
      <c r="BW19" s="126" t="str">
        <f t="shared" si="21"/>
        <v/>
      </c>
      <c r="BX19" s="128" t="str">
        <f t="shared" si="43"/>
        <v/>
      </c>
      <c r="BY19" s="124" t="str">
        <f t="shared" si="2"/>
        <v/>
      </c>
      <c r="BZ19" s="128" t="e">
        <f ca="1">IF(AND($AX19&lt;&gt;"",BV19&lt;&gt;"",BX19&gt;=IF(BX20="",0,BX20)),SUM(INDIRECT("by" &amp; ROW()-BX19+1):BY19),"")</f>
        <v>#N/A</v>
      </c>
      <c r="CA19" s="128" t="e">
        <f t="shared" ca="1" si="22"/>
        <v>#N/A</v>
      </c>
      <c r="CB19" s="128" t="e">
        <f t="shared" ca="1" si="23"/>
        <v>#N/A</v>
      </c>
      <c r="CC19" s="128" t="e">
        <f ca="1">IF(CB19="","",LEFT($AX19,3)&amp;TEXT(VLOOKUP(CB19,基本設定!$D$3:$E$50,2,FALSE),"100"))</f>
        <v>#N/A</v>
      </c>
      <c r="CD19" s="128" t="e">
        <f ca="1">IF(CC19="","",VLOOKUP(CC19,単価設定!$A$3:$F$477,6,FALSE))</f>
        <v>#N/A</v>
      </c>
      <c r="CE19" s="128" t="str">
        <f t="shared" si="44"/>
        <v/>
      </c>
      <c r="CF19" s="128" t="str">
        <f t="shared" si="24"/>
        <v/>
      </c>
      <c r="CG19" s="128" t="e">
        <f t="shared" ca="1" si="25"/>
        <v>#N/A</v>
      </c>
      <c r="CH19" s="128" t="e">
        <f ca="1">IF(CG19="","",VLOOKUP(CG19,単価設定!$A$3:$F$478,6,FALSE))</f>
        <v>#N/A</v>
      </c>
      <c r="CI19" s="128" t="e">
        <f t="shared" ca="1" si="26"/>
        <v>#N/A</v>
      </c>
      <c r="CJ19" s="128" t="e">
        <f ca="1">IF(CI19="","",VLOOKUP(CI19,単価設定!$A$3:$F$478,6,FALSE))</f>
        <v>#N/A</v>
      </c>
      <c r="CK19" s="128" t="e">
        <f t="shared" ca="1" si="27"/>
        <v>#N/A</v>
      </c>
      <c r="CL19" s="128" t="e">
        <f ca="1">SUM(CK$15:$CK19)</f>
        <v>#N/A</v>
      </c>
      <c r="CM19" s="128" t="e">
        <f t="shared" ca="1" si="28"/>
        <v>#N/A</v>
      </c>
      <c r="CN19" s="128" t="e">
        <f t="shared" ca="1" si="47"/>
        <v>#N/A</v>
      </c>
      <c r="CO19" s="128" t="e">
        <f t="shared" ca="1" si="29"/>
        <v>#N/A</v>
      </c>
      <c r="CP19" s="146" t="e">
        <f t="shared" ca="1" si="30"/>
        <v>#N/A</v>
      </c>
      <c r="CQ19" s="146" t="e">
        <f t="shared" ca="1" si="31"/>
        <v>#N/A</v>
      </c>
      <c r="CR19" s="146" t="e">
        <f t="shared" ca="1" si="32"/>
        <v>#N/A</v>
      </c>
      <c r="CS19" s="146" t="e">
        <f t="shared" ca="1" si="33"/>
        <v>#N/A</v>
      </c>
      <c r="CT19" s="128" t="e">
        <f ca="1">IF(BL19&lt;&gt;"",IF(COUNTIF(BL$15:BL19,BL19)=1,ROW(),""),"")</f>
        <v>#N/A</v>
      </c>
      <c r="CU19" s="128" t="e">
        <f ca="1">IF(CB19&lt;&gt;"",IF(COUNTIF(CB$15:CB19,CB19)=1,ROW(),""),"")</f>
        <v>#N/A</v>
      </c>
      <c r="CV19" s="128" t="e">
        <f ca="1">IF(CG19&lt;&gt;"",IF(COUNTIF(CG$15:CG19,CG19)=1,ROW(),""),"")</f>
        <v>#N/A</v>
      </c>
      <c r="CW19" s="146" t="e">
        <f ca="1">IF(CI19&lt;&gt;"",IF(COUNTIF(CI$15:CI19,CI19)=1,ROW(),""),"")</f>
        <v>#N/A</v>
      </c>
      <c r="CX19" s="128" t="str">
        <f t="shared" ca="1" si="34"/>
        <v/>
      </c>
      <c r="CY19" s="128" t="str">
        <f t="shared" ca="1" si="35"/>
        <v/>
      </c>
      <c r="CZ19" s="128" t="str">
        <f t="shared" ca="1" si="36"/>
        <v/>
      </c>
      <c r="DA19" s="146" t="str">
        <f t="shared" ca="1" si="37"/>
        <v/>
      </c>
      <c r="DB19" s="32"/>
      <c r="DD19" s="65"/>
      <c r="DE19" s="326"/>
      <c r="DF19" s="327"/>
      <c r="DG19" s="328"/>
      <c r="DH19" s="303" t="str">
        <f ca="1">IFERROR(VLOOKUP(TEXT(SMALL($CX$15:$DA$143,2),"000000"),単価設定!$A$3:$F$478,1,FALSE),"")</f>
        <v/>
      </c>
      <c r="DI19" s="304"/>
      <c r="DJ19" s="304"/>
      <c r="DK19" s="304"/>
      <c r="DL19" s="304"/>
      <c r="DM19" s="304"/>
      <c r="DN19" s="304"/>
      <c r="DO19" s="304"/>
      <c r="DP19" s="305"/>
      <c r="DQ19" s="306" t="str">
        <f ca="1">IF(ISERROR(VLOOKUP(DH19,単価設定!$A$3:$F$478,4,FALSE)),"",VLOOKUP(DH19,単価設定!$A$3:$F$478,4,FALSE))</f>
        <v/>
      </c>
      <c r="DR19" s="307"/>
      <c r="DS19" s="307"/>
      <c r="DT19" s="307"/>
      <c r="DU19" s="307"/>
      <c r="DV19" s="307"/>
      <c r="DW19" s="307"/>
      <c r="DX19" s="307"/>
      <c r="DY19" s="307"/>
      <c r="DZ19" s="307"/>
      <c r="EA19" s="307"/>
      <c r="EB19" s="307"/>
      <c r="EC19" s="308"/>
      <c r="ED19" s="264" t="str">
        <f ca="1">IF(ISERROR(VLOOKUP(DH19,単価設定!$A$3:$F$478,5,FALSE)),"",VLOOKUP(DH19,単価設定!$A$3:$F$478,5,FALSE))</f>
        <v/>
      </c>
      <c r="EE19" s="265"/>
      <c r="EF19" s="265"/>
      <c r="EG19" s="265"/>
      <c r="EH19" s="265"/>
      <c r="EI19" s="265"/>
      <c r="EJ19" s="265"/>
      <c r="EK19" s="265"/>
      <c r="EL19" s="281"/>
      <c r="EM19" s="303" t="str">
        <f ca="1">IF(DH19="","",COUNTIF($BL$15:$BL$143,DH19)+COUNTIF($CC$15:$CC$143,DH19)+COUNTIF($CG$15:$CG$143,DH19)+COUNTIF($CI$15:$CI$143,DH19))</f>
        <v/>
      </c>
      <c r="EN19" s="304"/>
      <c r="EO19" s="304"/>
      <c r="EP19" s="304"/>
      <c r="EQ19" s="305"/>
      <c r="ER19" s="264" t="str">
        <f ca="1">IF(AND(ED19&lt;&gt;"",EM19&lt;&gt;""),IF(ED19*EM19=0,"",ED19*EM19),"")</f>
        <v/>
      </c>
      <c r="ES19" s="265"/>
      <c r="ET19" s="265"/>
      <c r="EU19" s="265"/>
      <c r="EV19" s="265"/>
      <c r="EW19" s="265"/>
      <c r="EX19" s="265"/>
      <c r="EY19" s="265"/>
      <c r="EZ19" s="265"/>
      <c r="FA19" s="265"/>
      <c r="FB19" s="281"/>
      <c r="FC19" s="258"/>
      <c r="FD19" s="259"/>
      <c r="FE19" s="259"/>
      <c r="FF19" s="260"/>
      <c r="FG19" s="64"/>
      <c r="FH19" s="32"/>
      <c r="FI19" s="32"/>
      <c r="FJ19" s="32"/>
      <c r="FK19" s="32"/>
      <c r="FL19" s="65"/>
      <c r="FN19" s="394" t="s">
        <v>23</v>
      </c>
      <c r="FO19" s="394"/>
      <c r="FP19" s="394"/>
      <c r="FQ19" s="394"/>
      <c r="FR19" s="394"/>
      <c r="FS19" s="394"/>
      <c r="FT19" s="394"/>
      <c r="FU19" s="394"/>
      <c r="FV19" s="394"/>
      <c r="FW19" s="394"/>
      <c r="FX19" s="394" t="str">
        <f ca="1">MID($N$4,1,1)</f>
        <v>雛</v>
      </c>
      <c r="FY19" s="394"/>
      <c r="FZ19" s="394" t="str">
        <f ca="1">MID($N$4,2,1)</f>
        <v>型</v>
      </c>
      <c r="GA19" s="394"/>
      <c r="GB19" s="394" t="str">
        <f ca="1">MID($N$4,3,1)</f>
        <v/>
      </c>
      <c r="GC19" s="394"/>
      <c r="GD19" s="394" t="str">
        <f ca="1">MID($N$4,4,1)</f>
        <v/>
      </c>
      <c r="GE19" s="394"/>
      <c r="GF19" s="394" t="str">
        <f ca="1">MID($N$4,5,1)</f>
        <v/>
      </c>
      <c r="GG19" s="394"/>
      <c r="GH19" s="394" t="str">
        <f ca="1">MID($N$4,6,1)</f>
        <v/>
      </c>
      <c r="GI19" s="394"/>
      <c r="GJ19" s="394" t="str">
        <f ca="1">MID($N$4,7,1)</f>
        <v/>
      </c>
      <c r="GK19" s="394"/>
      <c r="GL19" s="394" t="str">
        <f ca="1">MID($N$4,8,1)</f>
        <v/>
      </c>
      <c r="GM19" s="394"/>
      <c r="GN19" s="394" t="str">
        <f ca="1">MID($N$4,9,1)</f>
        <v/>
      </c>
      <c r="GO19" s="394"/>
      <c r="GP19" s="394" t="str">
        <f ca="1">MID($N$4,10,1)</f>
        <v/>
      </c>
      <c r="GQ19" s="394"/>
      <c r="GR19" s="32"/>
      <c r="GS19" s="32"/>
      <c r="GU19" s="448" t="e">
        <f ca="1">IF($BH$5="無","提出不要","")</f>
        <v>#N/A</v>
      </c>
      <c r="GV19" s="448"/>
      <c r="GW19" s="448"/>
      <c r="GX19" s="448"/>
      <c r="GY19" s="448"/>
      <c r="GZ19" s="448"/>
      <c r="HA19" s="448"/>
      <c r="HB19" s="448"/>
      <c r="HC19" s="448"/>
      <c r="HD19" s="448"/>
      <c r="HE19" s="448"/>
      <c r="HF19" s="448"/>
      <c r="HG19" s="448"/>
      <c r="HH19" s="448"/>
      <c r="HI19" s="448"/>
      <c r="HJ19" s="448"/>
      <c r="HK19" s="448"/>
      <c r="HL19" s="448"/>
      <c r="HM19" s="448"/>
      <c r="HN19" s="448"/>
      <c r="HO19" s="448"/>
      <c r="HP19" s="448"/>
      <c r="HQ19" s="448"/>
      <c r="HR19" s="448"/>
      <c r="HS19" s="448"/>
      <c r="HT19" s="448"/>
      <c r="HU19" s="448"/>
      <c r="HV19" s="448"/>
      <c r="HW19" s="448"/>
      <c r="HX19" s="448"/>
      <c r="HY19" s="448"/>
      <c r="IA19" s="64"/>
      <c r="IB19" s="57"/>
      <c r="IC19" s="57"/>
      <c r="ID19" s="57"/>
      <c r="IE19" s="57"/>
      <c r="IF19" s="57"/>
      <c r="IG19" s="57"/>
      <c r="IH19" s="57"/>
      <c r="II19" s="57"/>
      <c r="IJ19" s="57"/>
      <c r="IK19" s="57"/>
      <c r="IL19" s="57"/>
      <c r="IM19" s="57"/>
      <c r="IN19" s="57"/>
      <c r="IO19" s="57"/>
      <c r="IP19" s="57"/>
      <c r="IQ19" s="57"/>
      <c r="IR19" s="57"/>
      <c r="IS19" s="57"/>
      <c r="IT19" s="57"/>
      <c r="IU19" s="57"/>
      <c r="IV19" s="57"/>
      <c r="IW19" s="57"/>
      <c r="IX19" s="57"/>
      <c r="IY19" s="57"/>
      <c r="IZ19" s="57"/>
      <c r="KE19" s="57"/>
      <c r="KF19" s="32"/>
      <c r="KG19" s="32"/>
      <c r="KH19" s="164"/>
      <c r="KI19" s="165"/>
      <c r="KJ19" s="165"/>
      <c r="KK19" s="396"/>
      <c r="KL19" s="396"/>
      <c r="KM19" s="422"/>
      <c r="KN19" s="404"/>
      <c r="KO19" s="411"/>
      <c r="KP19" s="411"/>
      <c r="KQ19" s="411"/>
      <c r="KR19" s="411"/>
      <c r="KS19" s="411"/>
      <c r="KT19" s="411"/>
      <c r="KU19" s="411"/>
      <c r="KV19" s="411"/>
      <c r="KW19" s="411"/>
      <c r="KX19" s="411"/>
      <c r="KY19" s="411"/>
      <c r="KZ19" s="411"/>
      <c r="LA19" s="411"/>
      <c r="LB19" s="412"/>
      <c r="LC19" s="449" t="s">
        <v>735</v>
      </c>
      <c r="LD19" s="449"/>
      <c r="LE19" s="449"/>
      <c r="LF19" s="449"/>
      <c r="LG19" s="449"/>
      <c r="LH19" s="449"/>
      <c r="LI19" s="449"/>
      <c r="LJ19" s="449"/>
      <c r="LK19" s="449"/>
      <c r="LL19" s="449"/>
      <c r="LM19" s="449"/>
      <c r="LN19" s="449"/>
      <c r="LO19" s="449"/>
      <c r="LP19" s="449"/>
      <c r="LQ19" s="449"/>
      <c r="LR19" s="449"/>
      <c r="LS19" s="449"/>
      <c r="LT19" s="449"/>
      <c r="LU19" s="449"/>
      <c r="LV19" s="447"/>
      <c r="LW19" s="447"/>
      <c r="LX19" s="447"/>
      <c r="LY19" s="447"/>
      <c r="LZ19" s="447"/>
      <c r="MA19" s="447"/>
      <c r="MB19" s="447"/>
      <c r="MC19" s="447"/>
      <c r="MD19" s="447"/>
      <c r="ME19" s="447"/>
      <c r="MF19" s="447"/>
      <c r="MG19" s="447"/>
      <c r="MH19" s="447"/>
      <c r="MI19" s="165"/>
      <c r="MJ19" s="165"/>
      <c r="MK19" s="165"/>
      <c r="ML19" s="164"/>
      <c r="MM19" s="32"/>
      <c r="MN19" s="32"/>
    </row>
    <row r="20" spans="2:352" ht="18" customHeight="1" x14ac:dyDescent="0.15">
      <c r="B20" s="244"/>
      <c r="C20" s="244"/>
      <c r="D20" s="244"/>
      <c r="E20" s="268" t="str">
        <f>IF(B20="","",TEXT(TEXT(請求書!$D$15,"YYYY/MM") &amp; "/" &amp; TEXT(B20,"00"),"AAA"))</f>
        <v/>
      </c>
      <c r="F20" s="269"/>
      <c r="G20" s="269"/>
      <c r="H20" s="270"/>
      <c r="I20" s="271"/>
      <c r="J20" s="271"/>
      <c r="K20" s="271"/>
      <c r="L20" s="271"/>
      <c r="M20" s="271"/>
      <c r="N20" s="271"/>
      <c r="O20" s="272" t="str">
        <f t="shared" si="3"/>
        <v/>
      </c>
      <c r="P20" s="272"/>
      <c r="Q20" s="273" t="str">
        <f t="shared" si="48"/>
        <v/>
      </c>
      <c r="R20" s="274"/>
      <c r="S20" s="274"/>
      <c r="T20" s="274"/>
      <c r="U20" s="274"/>
      <c r="V20" s="275"/>
      <c r="W20" s="276" t="str">
        <f t="shared" si="38"/>
        <v/>
      </c>
      <c r="X20" s="277"/>
      <c r="Y20" s="277"/>
      <c r="Z20" s="277"/>
      <c r="AA20" s="278"/>
      <c r="AB20" s="249"/>
      <c r="AC20" s="250"/>
      <c r="AD20" s="249"/>
      <c r="AE20" s="250"/>
      <c r="AF20" s="251" t="str">
        <f t="shared" si="0"/>
        <v/>
      </c>
      <c r="AG20" s="252"/>
      <c r="AH20" s="253"/>
      <c r="AI20" s="254" t="str">
        <f t="shared" si="45"/>
        <v/>
      </c>
      <c r="AJ20" s="255"/>
      <c r="AK20" s="256"/>
      <c r="AL20" s="254" t="str">
        <f t="shared" si="46"/>
        <v/>
      </c>
      <c r="AM20" s="255"/>
      <c r="AN20" s="256"/>
      <c r="AO20" s="315"/>
      <c r="AP20" s="315"/>
      <c r="AQ20" s="315"/>
      <c r="AR20" s="315"/>
      <c r="AS20" s="244"/>
      <c r="AT20" s="244"/>
      <c r="AU20" s="244"/>
      <c r="AV20" s="244"/>
      <c r="AW20" s="100"/>
      <c r="AX20" s="90" t="e">
        <f t="shared" ca="1" si="4"/>
        <v>#N/A</v>
      </c>
      <c r="AY20" s="124" t="str">
        <f t="shared" si="39"/>
        <v/>
      </c>
      <c r="AZ20" s="125" t="str">
        <f t="shared" si="40"/>
        <v/>
      </c>
      <c r="BA20" s="126" t="str">
        <f t="shared" si="5"/>
        <v/>
      </c>
      <c r="BB20" s="126" t="str">
        <f t="shared" si="6"/>
        <v/>
      </c>
      <c r="BC20" s="127" t="str">
        <f t="shared" si="7"/>
        <v/>
      </c>
      <c r="BD20" s="127" t="str">
        <f t="shared" si="8"/>
        <v/>
      </c>
      <c r="BE20" s="126" t="str">
        <f t="shared" si="9"/>
        <v/>
      </c>
      <c r="BF20" s="126" t="str">
        <f t="shared" si="10"/>
        <v/>
      </c>
      <c r="BG20" s="128" t="str">
        <f t="shared" si="41"/>
        <v/>
      </c>
      <c r="BH20" s="124" t="str">
        <f t="shared" si="1"/>
        <v/>
      </c>
      <c r="BI20" s="128" t="e">
        <f ca="1">IF(AND($AX20&lt;&gt;"",BE20&lt;&gt;"",BG20&gt;=IF(BG21="",0,BG21)),SUM(INDIRECT("bh"&amp;ROW()-BG20+1):BH20),"")</f>
        <v>#N/A</v>
      </c>
      <c r="BJ20" s="128" t="e">
        <f t="shared" ca="1" si="11"/>
        <v>#N/A</v>
      </c>
      <c r="BK20" s="128" t="e">
        <f t="shared" ca="1" si="12"/>
        <v>#N/A</v>
      </c>
      <c r="BL20" s="128" t="e">
        <f ca="1">IF(BK20="","",LEFT(AX20,3)&amp;TEXT(VLOOKUP(BK20,基本設定!$D$3:$E$50,2,FALSE),"000"))</f>
        <v>#N/A</v>
      </c>
      <c r="BM20" s="128" t="e">
        <f ca="1">IF(BL20="","",VLOOKUP(BL20,単価設定!$A$3:$F$477,6,FALSE))</f>
        <v>#N/A</v>
      </c>
      <c r="BN20" s="128" t="str">
        <f t="shared" si="42"/>
        <v/>
      </c>
      <c r="BO20" s="128" t="str">
        <f t="shared" si="13"/>
        <v/>
      </c>
      <c r="BP20" s="124" t="str">
        <f t="shared" si="14"/>
        <v/>
      </c>
      <c r="BQ20" s="128" t="str">
        <f t="shared" si="15"/>
        <v/>
      </c>
      <c r="BR20" s="129" t="str">
        <f t="shared" si="16"/>
        <v/>
      </c>
      <c r="BS20" s="129" t="str">
        <f t="shared" si="17"/>
        <v/>
      </c>
      <c r="BT20" s="127" t="str">
        <f t="shared" si="18"/>
        <v/>
      </c>
      <c r="BU20" s="127" t="str">
        <f t="shared" si="19"/>
        <v/>
      </c>
      <c r="BV20" s="126" t="str">
        <f t="shared" si="20"/>
        <v/>
      </c>
      <c r="BW20" s="126" t="str">
        <f t="shared" si="21"/>
        <v/>
      </c>
      <c r="BX20" s="128" t="str">
        <f t="shared" si="43"/>
        <v/>
      </c>
      <c r="BY20" s="124" t="str">
        <f t="shared" si="2"/>
        <v/>
      </c>
      <c r="BZ20" s="128" t="e">
        <f ca="1">IF(AND($AX20&lt;&gt;"",BV20&lt;&gt;"",BX20&gt;=IF(BX21="",0,BX21)),SUM(INDIRECT("by" &amp; ROW()-BX20+1):BY20),"")</f>
        <v>#N/A</v>
      </c>
      <c r="CA20" s="128" t="e">
        <f t="shared" ca="1" si="22"/>
        <v>#N/A</v>
      </c>
      <c r="CB20" s="128" t="e">
        <f t="shared" ca="1" si="23"/>
        <v>#N/A</v>
      </c>
      <c r="CC20" s="128" t="e">
        <f ca="1">IF(CB20="","",LEFT($AX20,3)&amp;TEXT(VLOOKUP(CB20,基本設定!$D$3:$E$50,2,FALSE),"100"))</f>
        <v>#N/A</v>
      </c>
      <c r="CD20" s="128" t="e">
        <f ca="1">IF(CC20="","",VLOOKUP(CC20,単価設定!$A$3:$F$477,6,FALSE))</f>
        <v>#N/A</v>
      </c>
      <c r="CE20" s="128" t="str">
        <f t="shared" si="44"/>
        <v/>
      </c>
      <c r="CF20" s="128" t="str">
        <f t="shared" si="24"/>
        <v/>
      </c>
      <c r="CG20" s="128" t="e">
        <f t="shared" ca="1" si="25"/>
        <v>#N/A</v>
      </c>
      <c r="CH20" s="128" t="e">
        <f ca="1">IF(CG20="","",VLOOKUP(CG20,単価設定!$A$3:$F$478,6,FALSE))</f>
        <v>#N/A</v>
      </c>
      <c r="CI20" s="128" t="e">
        <f t="shared" ca="1" si="26"/>
        <v>#N/A</v>
      </c>
      <c r="CJ20" s="128" t="e">
        <f ca="1">IF(CI20="","",VLOOKUP(CI20,単価設定!$A$3:$F$478,6,FALSE))</f>
        <v>#N/A</v>
      </c>
      <c r="CK20" s="128" t="e">
        <f t="shared" ca="1" si="27"/>
        <v>#N/A</v>
      </c>
      <c r="CL20" s="128" t="e">
        <f ca="1">SUM(CK$15:$CK20)</f>
        <v>#N/A</v>
      </c>
      <c r="CM20" s="128" t="e">
        <f t="shared" ca="1" si="28"/>
        <v>#N/A</v>
      </c>
      <c r="CN20" s="128" t="e">
        <f t="shared" ca="1" si="47"/>
        <v>#N/A</v>
      </c>
      <c r="CO20" s="128" t="e">
        <f t="shared" ca="1" si="29"/>
        <v>#N/A</v>
      </c>
      <c r="CP20" s="146" t="e">
        <f t="shared" ca="1" si="30"/>
        <v>#N/A</v>
      </c>
      <c r="CQ20" s="146" t="e">
        <f t="shared" ca="1" si="31"/>
        <v>#N/A</v>
      </c>
      <c r="CR20" s="146" t="e">
        <f t="shared" ca="1" si="32"/>
        <v>#N/A</v>
      </c>
      <c r="CS20" s="146" t="e">
        <f t="shared" ca="1" si="33"/>
        <v>#N/A</v>
      </c>
      <c r="CT20" s="128" t="e">
        <f ca="1">IF(BL20&lt;&gt;"",IF(COUNTIF(BL$15:BL20,BL20)=1,ROW(),""),"")</f>
        <v>#N/A</v>
      </c>
      <c r="CU20" s="128" t="e">
        <f ca="1">IF(CB20&lt;&gt;"",IF(COUNTIF(CB$15:CB20,CB20)=1,ROW(),""),"")</f>
        <v>#N/A</v>
      </c>
      <c r="CV20" s="128" t="e">
        <f ca="1">IF(CG20&lt;&gt;"",IF(COUNTIF(CG$15:CG20,CG20)=1,ROW(),""),"")</f>
        <v>#N/A</v>
      </c>
      <c r="CW20" s="146" t="e">
        <f ca="1">IF(CI20&lt;&gt;"",IF(COUNTIF(CI$15:CI20,CI20)=1,ROW(),""),"")</f>
        <v>#N/A</v>
      </c>
      <c r="CX20" s="128" t="str">
        <f t="shared" ca="1" si="34"/>
        <v/>
      </c>
      <c r="CY20" s="128" t="str">
        <f t="shared" ca="1" si="35"/>
        <v/>
      </c>
      <c r="CZ20" s="128" t="str">
        <f t="shared" ca="1" si="36"/>
        <v/>
      </c>
      <c r="DA20" s="146" t="str">
        <f t="shared" ca="1" si="37"/>
        <v/>
      </c>
      <c r="DB20" s="32"/>
      <c r="DD20" s="65"/>
      <c r="DE20" s="326"/>
      <c r="DF20" s="327"/>
      <c r="DG20" s="328"/>
      <c r="DH20" s="211"/>
      <c r="DI20" s="212"/>
      <c r="DJ20" s="212"/>
      <c r="DK20" s="212"/>
      <c r="DL20" s="212"/>
      <c r="DM20" s="212"/>
      <c r="DN20" s="212"/>
      <c r="DO20" s="212"/>
      <c r="DP20" s="213"/>
      <c r="DQ20" s="312"/>
      <c r="DR20" s="313"/>
      <c r="DS20" s="313"/>
      <c r="DT20" s="313"/>
      <c r="DU20" s="313"/>
      <c r="DV20" s="313"/>
      <c r="DW20" s="313"/>
      <c r="DX20" s="313"/>
      <c r="DY20" s="313"/>
      <c r="DZ20" s="313"/>
      <c r="EA20" s="313"/>
      <c r="EB20" s="313"/>
      <c r="EC20" s="314"/>
      <c r="ED20" s="266"/>
      <c r="EE20" s="267"/>
      <c r="EF20" s="267"/>
      <c r="EG20" s="267"/>
      <c r="EH20" s="267"/>
      <c r="EI20" s="267"/>
      <c r="EJ20" s="267"/>
      <c r="EK20" s="267"/>
      <c r="EL20" s="282"/>
      <c r="EM20" s="211"/>
      <c r="EN20" s="212"/>
      <c r="EO20" s="212"/>
      <c r="EP20" s="212"/>
      <c r="EQ20" s="213"/>
      <c r="ER20" s="266"/>
      <c r="ES20" s="267"/>
      <c r="ET20" s="267"/>
      <c r="EU20" s="267"/>
      <c r="EV20" s="267"/>
      <c r="EW20" s="267"/>
      <c r="EX20" s="267"/>
      <c r="EY20" s="267"/>
      <c r="EZ20" s="267"/>
      <c r="FA20" s="267"/>
      <c r="FB20" s="282"/>
      <c r="FC20" s="261"/>
      <c r="FD20" s="262"/>
      <c r="FE20" s="262"/>
      <c r="FF20" s="263"/>
      <c r="FG20" s="64"/>
      <c r="FH20" s="32"/>
      <c r="FI20" s="32"/>
      <c r="FJ20" s="32"/>
      <c r="FK20" s="32"/>
      <c r="FL20" s="65"/>
      <c r="FN20" s="394"/>
      <c r="FO20" s="394"/>
      <c r="FP20" s="394"/>
      <c r="FQ20" s="394"/>
      <c r="FR20" s="394"/>
      <c r="FS20" s="394"/>
      <c r="FT20" s="394"/>
      <c r="FU20" s="394"/>
      <c r="FV20" s="394"/>
      <c r="FW20" s="394"/>
      <c r="FX20" s="394"/>
      <c r="FY20" s="394"/>
      <c r="FZ20" s="394"/>
      <c r="GA20" s="394"/>
      <c r="GB20" s="394"/>
      <c r="GC20" s="394"/>
      <c r="GD20" s="394"/>
      <c r="GE20" s="394"/>
      <c r="GF20" s="394"/>
      <c r="GG20" s="394"/>
      <c r="GH20" s="394"/>
      <c r="GI20" s="394"/>
      <c r="GJ20" s="394"/>
      <c r="GK20" s="394"/>
      <c r="GL20" s="394"/>
      <c r="GM20" s="394"/>
      <c r="GN20" s="394"/>
      <c r="GO20" s="394"/>
      <c r="GP20" s="394"/>
      <c r="GQ20" s="394"/>
      <c r="GU20" s="448"/>
      <c r="GV20" s="448"/>
      <c r="GW20" s="448"/>
      <c r="GX20" s="448"/>
      <c r="GY20" s="448"/>
      <c r="GZ20" s="448"/>
      <c r="HA20" s="448"/>
      <c r="HB20" s="448"/>
      <c r="HC20" s="448"/>
      <c r="HD20" s="448"/>
      <c r="HE20" s="448"/>
      <c r="HF20" s="448"/>
      <c r="HG20" s="448"/>
      <c r="HH20" s="448"/>
      <c r="HI20" s="448"/>
      <c r="HJ20" s="448"/>
      <c r="HK20" s="448"/>
      <c r="HL20" s="448"/>
      <c r="HM20" s="448"/>
      <c r="HN20" s="448"/>
      <c r="HO20" s="448"/>
      <c r="HP20" s="448"/>
      <c r="HQ20" s="448"/>
      <c r="HR20" s="448"/>
      <c r="HS20" s="448"/>
      <c r="HT20" s="448"/>
      <c r="HU20" s="448"/>
      <c r="HV20" s="448"/>
      <c r="HW20" s="448"/>
      <c r="HX20" s="448"/>
      <c r="HY20" s="448"/>
      <c r="IA20" s="64"/>
      <c r="IB20" s="57"/>
      <c r="IC20" s="57"/>
      <c r="ID20" s="57"/>
      <c r="IE20" s="57"/>
      <c r="IF20" s="57" t="s">
        <v>716</v>
      </c>
      <c r="IG20" s="57"/>
      <c r="IH20" s="57"/>
      <c r="II20" s="57"/>
      <c r="IJ20" s="57"/>
      <c r="IK20" s="57"/>
      <c r="IL20" s="57"/>
      <c r="IM20" s="57"/>
      <c r="IN20" s="57"/>
      <c r="IO20" s="57"/>
      <c r="IP20" s="57"/>
      <c r="IQ20" s="57"/>
      <c r="IR20" s="57"/>
      <c r="IS20" s="57"/>
      <c r="IT20" s="57"/>
      <c r="IU20" s="57"/>
      <c r="IV20" s="57"/>
      <c r="IW20" s="57"/>
      <c r="IX20" s="57"/>
      <c r="IY20" s="57"/>
      <c r="IZ20" s="57"/>
      <c r="JA20" s="57"/>
      <c r="JB20" s="57"/>
      <c r="JC20" s="57"/>
      <c r="JD20" s="57"/>
      <c r="JE20" s="57"/>
      <c r="JF20" s="57"/>
      <c r="JG20" s="57"/>
      <c r="JH20" s="57"/>
      <c r="JI20" s="57"/>
      <c r="JJ20" s="57"/>
      <c r="JK20" s="57"/>
      <c r="JL20" s="57"/>
      <c r="JM20" s="57"/>
      <c r="JN20" s="57"/>
      <c r="JO20" s="57"/>
      <c r="JP20" s="57"/>
      <c r="JQ20" s="57"/>
      <c r="JR20" s="57"/>
      <c r="JS20" s="57"/>
      <c r="JT20" s="57"/>
      <c r="JU20" s="57"/>
      <c r="JV20" s="57"/>
      <c r="JW20" s="57"/>
      <c r="JX20" s="57"/>
      <c r="JY20" s="57"/>
      <c r="JZ20" s="57"/>
      <c r="KA20" s="57"/>
      <c r="KB20" s="57"/>
      <c r="KC20" s="57"/>
      <c r="KD20" s="57"/>
      <c r="KE20" s="57"/>
      <c r="KF20" s="32"/>
      <c r="KG20" s="32"/>
      <c r="KH20" s="164"/>
      <c r="KI20" s="165"/>
      <c r="KJ20" s="165"/>
      <c r="KK20" s="396"/>
      <c r="KL20" s="396"/>
      <c r="KM20" s="422"/>
      <c r="KN20" s="404"/>
      <c r="KO20" s="404"/>
      <c r="KP20" s="404"/>
      <c r="KQ20" s="404"/>
      <c r="KR20" s="404"/>
      <c r="KS20" s="404"/>
      <c r="KT20" s="404"/>
      <c r="KU20" s="404"/>
      <c r="KV20" s="404"/>
      <c r="KW20" s="404"/>
      <c r="KX20" s="404"/>
      <c r="KY20" s="404"/>
      <c r="KZ20" s="404"/>
      <c r="LA20" s="404"/>
      <c r="LB20" s="405"/>
      <c r="LC20" s="449"/>
      <c r="LD20" s="449"/>
      <c r="LE20" s="449"/>
      <c r="LF20" s="449"/>
      <c r="LG20" s="449"/>
      <c r="LH20" s="449"/>
      <c r="LI20" s="449"/>
      <c r="LJ20" s="449"/>
      <c r="LK20" s="449"/>
      <c r="LL20" s="449"/>
      <c r="LM20" s="449"/>
      <c r="LN20" s="449"/>
      <c r="LO20" s="449"/>
      <c r="LP20" s="449"/>
      <c r="LQ20" s="449"/>
      <c r="LR20" s="449"/>
      <c r="LS20" s="449"/>
      <c r="LT20" s="449"/>
      <c r="LU20" s="449"/>
      <c r="LV20" s="447"/>
      <c r="LW20" s="447"/>
      <c r="LX20" s="447"/>
      <c r="LY20" s="447"/>
      <c r="LZ20" s="447"/>
      <c r="MA20" s="447"/>
      <c r="MB20" s="447"/>
      <c r="MC20" s="447"/>
      <c r="MD20" s="447"/>
      <c r="ME20" s="447"/>
      <c r="MF20" s="447"/>
      <c r="MG20" s="447"/>
      <c r="MH20" s="447"/>
      <c r="MI20" s="165"/>
      <c r="MJ20" s="165"/>
      <c r="MK20" s="165"/>
      <c r="ML20" s="164"/>
      <c r="MM20" s="32"/>
      <c r="MN20" s="32"/>
    </row>
    <row r="21" spans="2:352" ht="18" customHeight="1" x14ac:dyDescent="0.15">
      <c r="B21" s="244"/>
      <c r="C21" s="244"/>
      <c r="D21" s="244"/>
      <c r="E21" s="316" t="str">
        <f>IF(B21="","",TEXT(TEXT(請求書!$D$15,"YYYY/MM") &amp; "/" &amp; TEXT(B21,"00"),"AAA"))</f>
        <v/>
      </c>
      <c r="F21" s="269"/>
      <c r="G21" s="269"/>
      <c r="H21" s="270"/>
      <c r="I21" s="271"/>
      <c r="J21" s="271"/>
      <c r="K21" s="271"/>
      <c r="L21" s="271"/>
      <c r="M21" s="271"/>
      <c r="N21" s="271"/>
      <c r="O21" s="272" t="str">
        <f t="shared" si="3"/>
        <v/>
      </c>
      <c r="P21" s="272"/>
      <c r="Q21" s="273" t="str">
        <f t="shared" si="48"/>
        <v/>
      </c>
      <c r="R21" s="274"/>
      <c r="S21" s="274"/>
      <c r="T21" s="274"/>
      <c r="U21" s="274"/>
      <c r="V21" s="275"/>
      <c r="W21" s="276" t="str">
        <f t="shared" si="38"/>
        <v/>
      </c>
      <c r="X21" s="277"/>
      <c r="Y21" s="277"/>
      <c r="Z21" s="277"/>
      <c r="AA21" s="278"/>
      <c r="AB21" s="249"/>
      <c r="AC21" s="250"/>
      <c r="AD21" s="249"/>
      <c r="AE21" s="250"/>
      <c r="AF21" s="251" t="str">
        <f t="shared" si="0"/>
        <v/>
      </c>
      <c r="AG21" s="252"/>
      <c r="AH21" s="253"/>
      <c r="AI21" s="254" t="str">
        <f>IF(I21="","",I21)</f>
        <v/>
      </c>
      <c r="AJ21" s="255"/>
      <c r="AK21" s="256"/>
      <c r="AL21" s="254" t="str">
        <f t="shared" si="46"/>
        <v/>
      </c>
      <c r="AM21" s="255"/>
      <c r="AN21" s="256"/>
      <c r="AO21" s="257"/>
      <c r="AP21" s="257"/>
      <c r="AQ21" s="257"/>
      <c r="AR21" s="257"/>
      <c r="AS21" s="244"/>
      <c r="AT21" s="244"/>
      <c r="AU21" s="244"/>
      <c r="AV21" s="244"/>
      <c r="AW21" s="100"/>
      <c r="AX21" s="90" t="e">
        <f t="shared" ca="1" si="4"/>
        <v>#N/A</v>
      </c>
      <c r="AY21" s="124" t="str">
        <f t="shared" si="39"/>
        <v/>
      </c>
      <c r="AZ21" s="125" t="str">
        <f t="shared" si="40"/>
        <v/>
      </c>
      <c r="BA21" s="126" t="str">
        <f t="shared" si="5"/>
        <v/>
      </c>
      <c r="BB21" s="126" t="str">
        <f t="shared" si="6"/>
        <v/>
      </c>
      <c r="BC21" s="127" t="str">
        <f t="shared" si="7"/>
        <v/>
      </c>
      <c r="BD21" s="127" t="str">
        <f t="shared" si="8"/>
        <v/>
      </c>
      <c r="BE21" s="126" t="str">
        <f t="shared" si="9"/>
        <v/>
      </c>
      <c r="BF21" s="126" t="str">
        <f t="shared" si="10"/>
        <v/>
      </c>
      <c r="BG21" s="128" t="str">
        <f t="shared" si="41"/>
        <v/>
      </c>
      <c r="BH21" s="124" t="str">
        <f t="shared" si="1"/>
        <v/>
      </c>
      <c r="BI21" s="128" t="e">
        <f ca="1">IF(AND($AX21&lt;&gt;"",BE21&lt;&gt;"",BG21&gt;=IF(BG22="",0,BG22)),SUM(INDIRECT("bh"&amp;ROW()-BG21+1):BH21),"")</f>
        <v>#N/A</v>
      </c>
      <c r="BJ21" s="128" t="e">
        <f t="shared" ca="1" si="11"/>
        <v>#N/A</v>
      </c>
      <c r="BK21" s="128" t="e">
        <f t="shared" ca="1" si="12"/>
        <v>#N/A</v>
      </c>
      <c r="BL21" s="128" t="e">
        <f ca="1">IF(BK21="","",LEFT(AX21,3)&amp;TEXT(VLOOKUP(BK21,基本設定!$D$3:$E$50,2,FALSE),"000"))</f>
        <v>#N/A</v>
      </c>
      <c r="BM21" s="128" t="e">
        <f ca="1">IF(BL21="","",VLOOKUP(BL21,単価設定!$A$3:$F$477,6,FALSE))</f>
        <v>#N/A</v>
      </c>
      <c r="BN21" s="128" t="str">
        <f t="shared" si="42"/>
        <v/>
      </c>
      <c r="BO21" s="128" t="str">
        <f t="shared" si="13"/>
        <v/>
      </c>
      <c r="BP21" s="124" t="str">
        <f t="shared" si="14"/>
        <v/>
      </c>
      <c r="BQ21" s="128" t="str">
        <f t="shared" si="15"/>
        <v/>
      </c>
      <c r="BR21" s="129" t="str">
        <f t="shared" si="16"/>
        <v/>
      </c>
      <c r="BS21" s="129" t="str">
        <f t="shared" si="17"/>
        <v/>
      </c>
      <c r="BT21" s="127" t="str">
        <f t="shared" si="18"/>
        <v/>
      </c>
      <c r="BU21" s="127" t="str">
        <f t="shared" si="19"/>
        <v/>
      </c>
      <c r="BV21" s="126" t="str">
        <f t="shared" si="20"/>
        <v/>
      </c>
      <c r="BW21" s="126" t="str">
        <f t="shared" si="21"/>
        <v/>
      </c>
      <c r="BX21" s="128" t="str">
        <f t="shared" si="43"/>
        <v/>
      </c>
      <c r="BY21" s="124" t="str">
        <f t="shared" si="2"/>
        <v/>
      </c>
      <c r="BZ21" s="128" t="e">
        <f ca="1">IF(AND($AX21&lt;&gt;"",BV21&lt;&gt;"",BX21&gt;=IF(BX22="",0,BX22)),SUM(INDIRECT("by" &amp; ROW()-BX21+1):BY21),"")</f>
        <v>#N/A</v>
      </c>
      <c r="CA21" s="128" t="e">
        <f t="shared" ca="1" si="22"/>
        <v>#N/A</v>
      </c>
      <c r="CB21" s="128" t="e">
        <f t="shared" ca="1" si="23"/>
        <v>#N/A</v>
      </c>
      <c r="CC21" s="128" t="e">
        <f ca="1">IF(CB21="","",LEFT($AX21,3)&amp;TEXT(VLOOKUP(CB21,基本設定!$D$3:$E$50,2,FALSE),"100"))</f>
        <v>#N/A</v>
      </c>
      <c r="CD21" s="128" t="e">
        <f ca="1">IF(CC21="","",VLOOKUP(CC21,単価設定!$A$3:$F$477,6,FALSE))</f>
        <v>#N/A</v>
      </c>
      <c r="CE21" s="128" t="str">
        <f t="shared" si="44"/>
        <v/>
      </c>
      <c r="CF21" s="128" t="str">
        <f t="shared" si="24"/>
        <v/>
      </c>
      <c r="CG21" s="128" t="e">
        <f t="shared" ca="1" si="25"/>
        <v>#N/A</v>
      </c>
      <c r="CH21" s="128" t="e">
        <f ca="1">IF(CG21="","",VLOOKUP(CG21,単価設定!$A$3:$F$478,6,FALSE))</f>
        <v>#N/A</v>
      </c>
      <c r="CI21" s="128" t="e">
        <f t="shared" ca="1" si="26"/>
        <v>#N/A</v>
      </c>
      <c r="CJ21" s="128" t="e">
        <f ca="1">IF(CI21="","",VLOOKUP(CI21,単価設定!$A$3:$F$478,6,FALSE))</f>
        <v>#N/A</v>
      </c>
      <c r="CK21" s="128" t="e">
        <f t="shared" ca="1" si="27"/>
        <v>#N/A</v>
      </c>
      <c r="CL21" s="128" t="e">
        <f ca="1">SUM(CK$15:$CK21)</f>
        <v>#N/A</v>
      </c>
      <c r="CM21" s="128" t="e">
        <f t="shared" ca="1" si="28"/>
        <v>#N/A</v>
      </c>
      <c r="CN21" s="128" t="e">
        <f t="shared" ca="1" si="47"/>
        <v>#N/A</v>
      </c>
      <c r="CO21" s="128" t="e">
        <f t="shared" ca="1" si="29"/>
        <v>#N/A</v>
      </c>
      <c r="CP21" s="146" t="e">
        <f t="shared" ca="1" si="30"/>
        <v>#N/A</v>
      </c>
      <c r="CQ21" s="146" t="e">
        <f t="shared" ca="1" si="31"/>
        <v>#N/A</v>
      </c>
      <c r="CR21" s="146" t="e">
        <f t="shared" ca="1" si="32"/>
        <v>#N/A</v>
      </c>
      <c r="CS21" s="146" t="e">
        <f t="shared" ca="1" si="33"/>
        <v>#N/A</v>
      </c>
      <c r="CT21" s="128" t="e">
        <f ca="1">IF(BL21&lt;&gt;"",IF(COUNTIF(BL$15:BL21,BL21)=1,ROW(),""),"")</f>
        <v>#N/A</v>
      </c>
      <c r="CU21" s="128" t="e">
        <f ca="1">IF(CB21&lt;&gt;"",IF(COUNTIF(CB$15:CB21,CB21)=1,ROW(),""),"")</f>
        <v>#N/A</v>
      </c>
      <c r="CV21" s="128" t="e">
        <f ca="1">IF(CG21&lt;&gt;"",IF(COUNTIF(CG$15:CG21,CG21)=1,ROW(),""),"")</f>
        <v>#N/A</v>
      </c>
      <c r="CW21" s="146" t="e">
        <f ca="1">IF(CI21&lt;&gt;"",IF(COUNTIF(CI$15:CI21,CI21)=1,ROW(),""),"")</f>
        <v>#N/A</v>
      </c>
      <c r="CX21" s="128" t="str">
        <f t="shared" ca="1" si="34"/>
        <v/>
      </c>
      <c r="CY21" s="128" t="str">
        <f t="shared" ca="1" si="35"/>
        <v/>
      </c>
      <c r="CZ21" s="128" t="str">
        <f t="shared" ca="1" si="36"/>
        <v/>
      </c>
      <c r="DA21" s="146" t="str">
        <f t="shared" ca="1" si="37"/>
        <v/>
      </c>
      <c r="DB21" s="32"/>
      <c r="DD21" s="65"/>
      <c r="DE21" s="326"/>
      <c r="DF21" s="327"/>
      <c r="DG21" s="328"/>
      <c r="DH21" s="303" t="str">
        <f ca="1">IFERROR(VLOOKUP(TEXT(SMALL($CX$15:$DA$143,3),"000000"),単価設定!$A$3:$F$478,1,FALSE),"")</f>
        <v/>
      </c>
      <c r="DI21" s="304"/>
      <c r="DJ21" s="304"/>
      <c r="DK21" s="304"/>
      <c r="DL21" s="304"/>
      <c r="DM21" s="304"/>
      <c r="DN21" s="304"/>
      <c r="DO21" s="304"/>
      <c r="DP21" s="305"/>
      <c r="DQ21" s="306" t="str">
        <f ca="1">IF(ISERROR(VLOOKUP(DH21,単価設定!$A$3:$F$478,4,FALSE)),"",VLOOKUP(DH21,単価設定!$A$3:$F$478,4,FALSE))</f>
        <v/>
      </c>
      <c r="DR21" s="307"/>
      <c r="DS21" s="307"/>
      <c r="DT21" s="307"/>
      <c r="DU21" s="307"/>
      <c r="DV21" s="307"/>
      <c r="DW21" s="307"/>
      <c r="DX21" s="307"/>
      <c r="DY21" s="307"/>
      <c r="DZ21" s="307"/>
      <c r="EA21" s="307"/>
      <c r="EB21" s="307"/>
      <c r="EC21" s="308"/>
      <c r="ED21" s="264" t="str">
        <f ca="1">IF(ISERROR(VLOOKUP(DH21,単価設定!$A$3:$F$478,5,FALSE)),"",VLOOKUP(DH21,単価設定!$A$3:$F$478,5,FALSE))</f>
        <v/>
      </c>
      <c r="EE21" s="265"/>
      <c r="EF21" s="265"/>
      <c r="EG21" s="265"/>
      <c r="EH21" s="265"/>
      <c r="EI21" s="265"/>
      <c r="EJ21" s="265"/>
      <c r="EK21" s="265"/>
      <c r="EL21" s="281"/>
      <c r="EM21" s="303" t="str">
        <f ca="1">IF(DH21="","",COUNTIF($BL$15:$BL$143,DH21)+COUNTIF($CC$15:$CC$143,DH21)+COUNTIF($CG$15:$CG$143,DH21)+COUNTIF($CI$15:$CI$143,DH21))</f>
        <v/>
      </c>
      <c r="EN21" s="304"/>
      <c r="EO21" s="304"/>
      <c r="EP21" s="304"/>
      <c r="EQ21" s="305"/>
      <c r="ER21" s="264" t="str">
        <f ca="1">IF(AND(ED21&lt;&gt;"",EM21&lt;&gt;""),IF(ED21*EM21=0,"",ED21*EM21),"")</f>
        <v/>
      </c>
      <c r="ES21" s="265"/>
      <c r="ET21" s="265"/>
      <c r="EU21" s="265"/>
      <c r="EV21" s="265"/>
      <c r="EW21" s="265"/>
      <c r="EX21" s="265"/>
      <c r="EY21" s="265"/>
      <c r="EZ21" s="265"/>
      <c r="FA21" s="265"/>
      <c r="FB21" s="281"/>
      <c r="FC21" s="258"/>
      <c r="FD21" s="259"/>
      <c r="FE21" s="259"/>
      <c r="FF21" s="260"/>
      <c r="FG21" s="64"/>
      <c r="FH21" s="32"/>
      <c r="FI21" s="32"/>
      <c r="FJ21" s="32"/>
      <c r="FK21" s="32"/>
      <c r="FL21" s="65"/>
      <c r="FN21" s="427" t="s">
        <v>146</v>
      </c>
      <c r="FO21" s="427"/>
      <c r="FP21" s="427"/>
      <c r="FQ21" s="427"/>
      <c r="FR21" s="427"/>
      <c r="FS21" s="427"/>
      <c r="FT21" s="427"/>
      <c r="FU21" s="427"/>
      <c r="FV21" s="427"/>
      <c r="FW21" s="427"/>
      <c r="FX21" s="394" t="e">
        <f ca="1">N6</f>
        <v>#N/A</v>
      </c>
      <c r="FY21" s="394"/>
      <c r="FZ21" s="394"/>
      <c r="GA21" s="394"/>
      <c r="GB21" s="394"/>
      <c r="GC21" s="394"/>
      <c r="GD21" s="394"/>
      <c r="GE21" s="394"/>
      <c r="GF21" s="394"/>
      <c r="GG21" s="394"/>
      <c r="GH21" s="394"/>
      <c r="GI21" s="394"/>
      <c r="GJ21" s="394"/>
      <c r="GK21" s="394"/>
      <c r="GL21" s="394"/>
      <c r="GM21" s="394"/>
      <c r="GN21" s="394"/>
      <c r="GO21" s="394"/>
      <c r="GP21" s="394"/>
      <c r="GQ21" s="394"/>
      <c r="IA21" s="64"/>
      <c r="IB21" s="57"/>
      <c r="IC21" s="57"/>
      <c r="ID21" s="57"/>
      <c r="IE21" s="57"/>
      <c r="IF21" s="57" t="s">
        <v>715</v>
      </c>
      <c r="IG21" s="57"/>
      <c r="IH21" s="57"/>
      <c r="II21" s="57"/>
      <c r="IJ21" s="57"/>
      <c r="IK21" s="57"/>
      <c r="IL21" s="57"/>
      <c r="IM21" s="57"/>
      <c r="IN21" s="57"/>
      <c r="IO21" s="57"/>
      <c r="IP21" s="57"/>
      <c r="IQ21" s="57"/>
      <c r="IR21" s="57"/>
      <c r="IS21" s="57"/>
      <c r="IT21" s="57"/>
      <c r="IU21" s="57"/>
      <c r="IV21" s="57"/>
      <c r="IW21" s="57"/>
      <c r="IX21" s="57"/>
      <c r="IY21" s="57"/>
      <c r="IZ21" s="57"/>
      <c r="JA21" s="57"/>
      <c r="JB21" s="57"/>
      <c r="JC21" s="57"/>
      <c r="JD21" s="57"/>
      <c r="JE21" s="57"/>
      <c r="JF21" s="57"/>
      <c r="JG21" s="57"/>
      <c r="JH21" s="57"/>
      <c r="JI21" s="57"/>
      <c r="JJ21" s="57"/>
      <c r="JK21" s="57"/>
      <c r="JL21" s="57"/>
      <c r="JM21" s="57"/>
      <c r="JN21" s="57"/>
      <c r="JO21" s="57"/>
      <c r="JP21" s="57"/>
      <c r="JQ21" s="57"/>
      <c r="JR21" s="57"/>
      <c r="JS21" s="57"/>
      <c r="JT21" s="57"/>
      <c r="JU21" s="57"/>
      <c r="JV21" s="57"/>
      <c r="JW21" s="57"/>
      <c r="JX21" s="57"/>
      <c r="JY21" s="57"/>
      <c r="JZ21" s="57"/>
      <c r="KA21" s="57"/>
      <c r="KB21" s="57"/>
      <c r="KC21" s="57"/>
      <c r="KD21" s="57"/>
      <c r="KE21" s="57"/>
      <c r="KF21" s="32"/>
      <c r="KG21" s="32"/>
      <c r="KH21" s="164"/>
      <c r="KI21" s="165"/>
      <c r="KJ21" s="165"/>
      <c r="KK21" s="396"/>
      <c r="KL21" s="396"/>
      <c r="KM21" s="422"/>
      <c r="KN21" s="404"/>
      <c r="KO21" s="404"/>
      <c r="KP21" s="404"/>
      <c r="KQ21" s="404"/>
      <c r="KR21" s="404"/>
      <c r="KS21" s="404"/>
      <c r="KT21" s="404"/>
      <c r="KU21" s="404"/>
      <c r="KV21" s="404"/>
      <c r="KW21" s="404"/>
      <c r="KX21" s="404"/>
      <c r="KY21" s="404"/>
      <c r="KZ21" s="404"/>
      <c r="LA21" s="404"/>
      <c r="LB21" s="405"/>
      <c r="LC21" s="408" t="s">
        <v>738</v>
      </c>
      <c r="LD21" s="408"/>
      <c r="LE21" s="408"/>
      <c r="LF21" s="408"/>
      <c r="LG21" s="408"/>
      <c r="LH21" s="408"/>
      <c r="LI21" s="408"/>
      <c r="LJ21" s="408"/>
      <c r="LK21" s="408"/>
      <c r="LL21" s="408"/>
      <c r="LM21" s="408"/>
      <c r="LN21" s="408"/>
      <c r="LO21" s="408"/>
      <c r="LP21" s="408"/>
      <c r="LQ21" s="408"/>
      <c r="LR21" s="408"/>
      <c r="LS21" s="408"/>
      <c r="LT21" s="408"/>
      <c r="LU21" s="408"/>
      <c r="LV21" s="409">
        <f>SUM(LV15:MH20)</f>
        <v>0</v>
      </c>
      <c r="LW21" s="409"/>
      <c r="LX21" s="409"/>
      <c r="LY21" s="409"/>
      <c r="LZ21" s="409"/>
      <c r="MA21" s="409"/>
      <c r="MB21" s="409"/>
      <c r="MC21" s="409"/>
      <c r="MD21" s="409"/>
      <c r="ME21" s="409"/>
      <c r="MF21" s="409"/>
      <c r="MG21" s="409"/>
      <c r="MH21" s="409"/>
      <c r="MI21" s="165"/>
      <c r="MJ21" s="165"/>
      <c r="MK21" s="165"/>
      <c r="ML21" s="164"/>
      <c r="MM21" s="32"/>
      <c r="MN21" s="32"/>
    </row>
    <row r="22" spans="2:352" ht="18" customHeight="1" x14ac:dyDescent="0.15">
      <c r="B22" s="244"/>
      <c r="C22" s="244"/>
      <c r="D22" s="244"/>
      <c r="E22" s="268" t="str">
        <f>IF(B22="","",TEXT(TEXT(請求書!$D$15,"YYYY/MM") &amp; "/" &amp; TEXT(B22,"00"),"AAA"))</f>
        <v/>
      </c>
      <c r="F22" s="269"/>
      <c r="G22" s="269"/>
      <c r="H22" s="270"/>
      <c r="I22" s="271"/>
      <c r="J22" s="271"/>
      <c r="K22" s="271"/>
      <c r="L22" s="271"/>
      <c r="M22" s="271"/>
      <c r="N22" s="271"/>
      <c r="O22" s="272" t="str">
        <f t="shared" si="3"/>
        <v/>
      </c>
      <c r="P22" s="272"/>
      <c r="Q22" s="273" t="str">
        <f t="shared" si="48"/>
        <v/>
      </c>
      <c r="R22" s="274"/>
      <c r="S22" s="274"/>
      <c r="T22" s="274"/>
      <c r="U22" s="274"/>
      <c r="V22" s="275"/>
      <c r="W22" s="276" t="str">
        <f t="shared" si="38"/>
        <v/>
      </c>
      <c r="X22" s="277"/>
      <c r="Y22" s="277"/>
      <c r="Z22" s="277"/>
      <c r="AA22" s="278"/>
      <c r="AB22" s="249"/>
      <c r="AC22" s="250"/>
      <c r="AD22" s="249"/>
      <c r="AE22" s="250"/>
      <c r="AF22" s="251" t="str">
        <f t="shared" si="0"/>
        <v/>
      </c>
      <c r="AG22" s="252"/>
      <c r="AH22" s="253"/>
      <c r="AI22" s="254" t="str">
        <f t="shared" si="45"/>
        <v/>
      </c>
      <c r="AJ22" s="255"/>
      <c r="AK22" s="256"/>
      <c r="AL22" s="254" t="str">
        <f t="shared" si="46"/>
        <v/>
      </c>
      <c r="AM22" s="255"/>
      <c r="AN22" s="256"/>
      <c r="AO22" s="257"/>
      <c r="AP22" s="257"/>
      <c r="AQ22" s="257"/>
      <c r="AR22" s="257"/>
      <c r="AS22" s="244"/>
      <c r="AT22" s="244"/>
      <c r="AU22" s="244"/>
      <c r="AV22" s="244"/>
      <c r="AW22" s="100"/>
      <c r="AX22" s="90" t="e">
        <f t="shared" ca="1" si="4"/>
        <v>#N/A</v>
      </c>
      <c r="AY22" s="124" t="str">
        <f t="shared" si="39"/>
        <v/>
      </c>
      <c r="AZ22" s="125" t="str">
        <f t="shared" si="40"/>
        <v/>
      </c>
      <c r="BA22" s="126" t="str">
        <f t="shared" si="5"/>
        <v/>
      </c>
      <c r="BB22" s="126" t="str">
        <f t="shared" si="6"/>
        <v/>
      </c>
      <c r="BC22" s="127" t="str">
        <f t="shared" si="7"/>
        <v/>
      </c>
      <c r="BD22" s="127" t="str">
        <f t="shared" si="8"/>
        <v/>
      </c>
      <c r="BE22" s="126" t="str">
        <f t="shared" si="9"/>
        <v/>
      </c>
      <c r="BF22" s="126" t="str">
        <f t="shared" si="10"/>
        <v/>
      </c>
      <c r="BG22" s="128" t="str">
        <f t="shared" si="41"/>
        <v/>
      </c>
      <c r="BH22" s="124" t="str">
        <f t="shared" si="1"/>
        <v/>
      </c>
      <c r="BI22" s="128" t="e">
        <f ca="1">IF(AND($AX22&lt;&gt;"",BE22&lt;&gt;"",BG22&gt;=IF(BG23="",0,BG23)),SUM(INDIRECT("bh"&amp;ROW()-BG22+1):BH22),"")</f>
        <v>#N/A</v>
      </c>
      <c r="BJ22" s="128" t="e">
        <f t="shared" ca="1" si="11"/>
        <v>#N/A</v>
      </c>
      <c r="BK22" s="128" t="e">
        <f t="shared" ca="1" si="12"/>
        <v>#N/A</v>
      </c>
      <c r="BL22" s="128" t="e">
        <f ca="1">IF(BK22="","",LEFT(AX22,3)&amp;TEXT(VLOOKUP(BK22,基本設定!$D$3:$E$50,2,FALSE),"000"))</f>
        <v>#N/A</v>
      </c>
      <c r="BM22" s="128" t="e">
        <f ca="1">IF(BL22="","",VLOOKUP(BL22,単価設定!$A$3:$F$477,6,FALSE))</f>
        <v>#N/A</v>
      </c>
      <c r="BN22" s="128" t="str">
        <f t="shared" si="42"/>
        <v/>
      </c>
      <c r="BO22" s="128" t="str">
        <f t="shared" si="13"/>
        <v/>
      </c>
      <c r="BP22" s="124" t="str">
        <f t="shared" si="14"/>
        <v/>
      </c>
      <c r="BQ22" s="128" t="str">
        <f t="shared" si="15"/>
        <v/>
      </c>
      <c r="BR22" s="129" t="str">
        <f t="shared" si="16"/>
        <v/>
      </c>
      <c r="BS22" s="129" t="str">
        <f t="shared" si="17"/>
        <v/>
      </c>
      <c r="BT22" s="127" t="str">
        <f t="shared" si="18"/>
        <v/>
      </c>
      <c r="BU22" s="127" t="str">
        <f t="shared" si="19"/>
        <v/>
      </c>
      <c r="BV22" s="126" t="str">
        <f t="shared" si="20"/>
        <v/>
      </c>
      <c r="BW22" s="126" t="str">
        <f t="shared" si="21"/>
        <v/>
      </c>
      <c r="BX22" s="128" t="str">
        <f t="shared" si="43"/>
        <v/>
      </c>
      <c r="BY22" s="124" t="str">
        <f t="shared" si="2"/>
        <v/>
      </c>
      <c r="BZ22" s="128" t="e">
        <f ca="1">IF(AND($AX22&lt;&gt;"",BV22&lt;&gt;"",BX22&gt;=IF(BX23="",0,BX23)),SUM(INDIRECT("by" &amp; ROW()-BX22+1):BY22),"")</f>
        <v>#N/A</v>
      </c>
      <c r="CA22" s="128" t="e">
        <f t="shared" ca="1" si="22"/>
        <v>#N/A</v>
      </c>
      <c r="CB22" s="128" t="e">
        <f t="shared" ca="1" si="23"/>
        <v>#N/A</v>
      </c>
      <c r="CC22" s="128" t="e">
        <f ca="1">IF(CB22="","",LEFT($AX22,3)&amp;TEXT(VLOOKUP(CB22,基本設定!$D$3:$E$50,2,FALSE),"100"))</f>
        <v>#N/A</v>
      </c>
      <c r="CD22" s="128" t="e">
        <f ca="1">IF(CC22="","",VLOOKUP(CC22,単価設定!$A$3:$F$477,6,FALSE))</f>
        <v>#N/A</v>
      </c>
      <c r="CE22" s="128" t="str">
        <f t="shared" si="44"/>
        <v/>
      </c>
      <c r="CF22" s="128" t="str">
        <f t="shared" si="24"/>
        <v/>
      </c>
      <c r="CG22" s="128" t="e">
        <f t="shared" ca="1" si="25"/>
        <v>#N/A</v>
      </c>
      <c r="CH22" s="128" t="e">
        <f ca="1">IF(CG22="","",VLOOKUP(CG22,単価設定!$A$3:$F$478,6,FALSE))</f>
        <v>#N/A</v>
      </c>
      <c r="CI22" s="128" t="e">
        <f t="shared" ca="1" si="26"/>
        <v>#N/A</v>
      </c>
      <c r="CJ22" s="128" t="e">
        <f ca="1">IF(CI22="","",VLOOKUP(CI22,単価設定!$A$3:$F$478,6,FALSE))</f>
        <v>#N/A</v>
      </c>
      <c r="CK22" s="128" t="e">
        <f t="shared" ca="1" si="27"/>
        <v>#N/A</v>
      </c>
      <c r="CL22" s="128" t="e">
        <f ca="1">SUM(CK$15:$CK22)</f>
        <v>#N/A</v>
      </c>
      <c r="CM22" s="128" t="e">
        <f t="shared" ca="1" si="28"/>
        <v>#N/A</v>
      </c>
      <c r="CN22" s="128" t="e">
        <f t="shared" ca="1" si="47"/>
        <v>#N/A</v>
      </c>
      <c r="CO22" s="128" t="e">
        <f t="shared" ca="1" si="29"/>
        <v>#N/A</v>
      </c>
      <c r="CP22" s="146" t="e">
        <f t="shared" ca="1" si="30"/>
        <v>#N/A</v>
      </c>
      <c r="CQ22" s="146" t="e">
        <f t="shared" ca="1" si="31"/>
        <v>#N/A</v>
      </c>
      <c r="CR22" s="146" t="e">
        <f t="shared" ca="1" si="32"/>
        <v>#N/A</v>
      </c>
      <c r="CS22" s="146" t="e">
        <f t="shared" ca="1" si="33"/>
        <v>#N/A</v>
      </c>
      <c r="CT22" s="128" t="e">
        <f ca="1">IF(BL22&lt;&gt;"",IF(COUNTIF(BL$15:BL22,BL22)=1,ROW(),""),"")</f>
        <v>#N/A</v>
      </c>
      <c r="CU22" s="128" t="e">
        <f ca="1">IF(CB22&lt;&gt;"",IF(COUNTIF(CB$15:CB22,CB22)=1,ROW(),""),"")</f>
        <v>#N/A</v>
      </c>
      <c r="CV22" s="128" t="e">
        <f ca="1">IF(CG22&lt;&gt;"",IF(COUNTIF(CG$15:CG22,CG22)=1,ROW(),""),"")</f>
        <v>#N/A</v>
      </c>
      <c r="CW22" s="146" t="e">
        <f ca="1">IF(CI22&lt;&gt;"",IF(COUNTIF(CI$15:CI22,CI22)=1,ROW(),""),"")</f>
        <v>#N/A</v>
      </c>
      <c r="CX22" s="128" t="str">
        <f t="shared" ca="1" si="34"/>
        <v/>
      </c>
      <c r="CY22" s="128" t="str">
        <f t="shared" ca="1" si="35"/>
        <v/>
      </c>
      <c r="CZ22" s="128" t="str">
        <f t="shared" ca="1" si="36"/>
        <v/>
      </c>
      <c r="DA22" s="146" t="str">
        <f t="shared" ca="1" si="37"/>
        <v/>
      </c>
      <c r="DB22" s="32"/>
      <c r="DD22" s="65"/>
      <c r="DE22" s="326"/>
      <c r="DF22" s="327"/>
      <c r="DG22" s="328"/>
      <c r="DH22" s="211"/>
      <c r="DI22" s="212"/>
      <c r="DJ22" s="212"/>
      <c r="DK22" s="212"/>
      <c r="DL22" s="212"/>
      <c r="DM22" s="212"/>
      <c r="DN22" s="212"/>
      <c r="DO22" s="212"/>
      <c r="DP22" s="213"/>
      <c r="DQ22" s="312"/>
      <c r="DR22" s="313"/>
      <c r="DS22" s="313"/>
      <c r="DT22" s="313"/>
      <c r="DU22" s="313"/>
      <c r="DV22" s="313"/>
      <c r="DW22" s="313"/>
      <c r="DX22" s="313"/>
      <c r="DY22" s="313"/>
      <c r="DZ22" s="313"/>
      <c r="EA22" s="313"/>
      <c r="EB22" s="313"/>
      <c r="EC22" s="314"/>
      <c r="ED22" s="266"/>
      <c r="EE22" s="267"/>
      <c r="EF22" s="267"/>
      <c r="EG22" s="267"/>
      <c r="EH22" s="267"/>
      <c r="EI22" s="267"/>
      <c r="EJ22" s="267"/>
      <c r="EK22" s="267"/>
      <c r="EL22" s="282"/>
      <c r="EM22" s="211"/>
      <c r="EN22" s="212"/>
      <c r="EO22" s="212"/>
      <c r="EP22" s="212"/>
      <c r="EQ22" s="213"/>
      <c r="ER22" s="266"/>
      <c r="ES22" s="267"/>
      <c r="ET22" s="267"/>
      <c r="EU22" s="267"/>
      <c r="EV22" s="267"/>
      <c r="EW22" s="267"/>
      <c r="EX22" s="267"/>
      <c r="EY22" s="267"/>
      <c r="EZ22" s="267"/>
      <c r="FA22" s="267"/>
      <c r="FB22" s="282"/>
      <c r="FC22" s="261"/>
      <c r="FD22" s="262"/>
      <c r="FE22" s="262"/>
      <c r="FF22" s="263"/>
      <c r="FG22" s="64"/>
      <c r="FH22" s="32"/>
      <c r="FI22" s="32"/>
      <c r="FJ22" s="32"/>
      <c r="FK22" s="32"/>
      <c r="FL22" s="65"/>
      <c r="FN22" s="427"/>
      <c r="FO22" s="427"/>
      <c r="FP22" s="427"/>
      <c r="FQ22" s="427"/>
      <c r="FR22" s="427"/>
      <c r="FS22" s="427"/>
      <c r="FT22" s="427"/>
      <c r="FU22" s="427"/>
      <c r="FV22" s="427"/>
      <c r="FW22" s="427"/>
      <c r="FX22" s="394"/>
      <c r="FY22" s="394"/>
      <c r="FZ22" s="394"/>
      <c r="GA22" s="394"/>
      <c r="GB22" s="394"/>
      <c r="GC22" s="394"/>
      <c r="GD22" s="394"/>
      <c r="GE22" s="394"/>
      <c r="GF22" s="394"/>
      <c r="GG22" s="394"/>
      <c r="GH22" s="394"/>
      <c r="GI22" s="394"/>
      <c r="GJ22" s="394"/>
      <c r="GK22" s="394"/>
      <c r="GL22" s="394"/>
      <c r="GM22" s="394"/>
      <c r="GN22" s="394"/>
      <c r="GO22" s="394"/>
      <c r="GP22" s="394"/>
      <c r="GQ22" s="394"/>
      <c r="IA22" s="64"/>
      <c r="IB22" s="57"/>
      <c r="IC22" s="57"/>
      <c r="IE22" s="57"/>
      <c r="KE22" s="57"/>
      <c r="KF22" s="32"/>
      <c r="KG22" s="32"/>
      <c r="KH22" s="164"/>
      <c r="KI22" s="165"/>
      <c r="KJ22" s="68"/>
      <c r="KK22" s="396"/>
      <c r="KL22" s="396"/>
      <c r="KM22" s="423"/>
      <c r="KN22" s="406"/>
      <c r="KO22" s="406"/>
      <c r="KP22" s="406"/>
      <c r="KQ22" s="406"/>
      <c r="KR22" s="406"/>
      <c r="KS22" s="406"/>
      <c r="KT22" s="406"/>
      <c r="KU22" s="406"/>
      <c r="KV22" s="406"/>
      <c r="KW22" s="406"/>
      <c r="KX22" s="406"/>
      <c r="KY22" s="406"/>
      <c r="KZ22" s="406"/>
      <c r="LA22" s="406"/>
      <c r="LB22" s="407"/>
      <c r="LC22" s="408"/>
      <c r="LD22" s="408"/>
      <c r="LE22" s="408"/>
      <c r="LF22" s="408"/>
      <c r="LG22" s="408"/>
      <c r="LH22" s="408"/>
      <c r="LI22" s="408"/>
      <c r="LJ22" s="408"/>
      <c r="LK22" s="408"/>
      <c r="LL22" s="408"/>
      <c r="LM22" s="408"/>
      <c r="LN22" s="408"/>
      <c r="LO22" s="408"/>
      <c r="LP22" s="408"/>
      <c r="LQ22" s="408"/>
      <c r="LR22" s="408"/>
      <c r="LS22" s="408"/>
      <c r="LT22" s="408"/>
      <c r="LU22" s="408"/>
      <c r="LV22" s="409"/>
      <c r="LW22" s="409"/>
      <c r="LX22" s="409"/>
      <c r="LY22" s="409"/>
      <c r="LZ22" s="409"/>
      <c r="MA22" s="409"/>
      <c r="MB22" s="409"/>
      <c r="MC22" s="409"/>
      <c r="MD22" s="409"/>
      <c r="ME22" s="409"/>
      <c r="MF22" s="409"/>
      <c r="MG22" s="409"/>
      <c r="MH22" s="409"/>
      <c r="MI22" s="165"/>
      <c r="MJ22" s="165"/>
      <c r="MK22" s="165"/>
      <c r="ML22" s="164"/>
      <c r="MM22" s="32"/>
      <c r="MN22" s="32"/>
    </row>
    <row r="23" spans="2:352" ht="18" customHeight="1" x14ac:dyDescent="0.15">
      <c r="B23" s="244"/>
      <c r="C23" s="244"/>
      <c r="D23" s="244"/>
      <c r="E23" s="268" t="str">
        <f>IF(B23="","",TEXT(TEXT(請求書!$D$15,"YYYY/MM") &amp; "/" &amp; TEXT(B23,"00"),"AAA"))</f>
        <v/>
      </c>
      <c r="F23" s="269"/>
      <c r="G23" s="269"/>
      <c r="H23" s="270"/>
      <c r="I23" s="271"/>
      <c r="J23" s="271"/>
      <c r="K23" s="271"/>
      <c r="L23" s="271"/>
      <c r="M23" s="271"/>
      <c r="N23" s="271"/>
      <c r="O23" s="272" t="str">
        <f t="shared" si="3"/>
        <v/>
      </c>
      <c r="P23" s="272"/>
      <c r="Q23" s="273" t="str">
        <f t="shared" si="48"/>
        <v/>
      </c>
      <c r="R23" s="274"/>
      <c r="S23" s="274"/>
      <c r="T23" s="274"/>
      <c r="U23" s="274"/>
      <c r="V23" s="275"/>
      <c r="W23" s="276" t="str">
        <f t="shared" si="38"/>
        <v/>
      </c>
      <c r="X23" s="277"/>
      <c r="Y23" s="277"/>
      <c r="Z23" s="277"/>
      <c r="AA23" s="278"/>
      <c r="AB23" s="249"/>
      <c r="AC23" s="250"/>
      <c r="AD23" s="249"/>
      <c r="AE23" s="250"/>
      <c r="AF23" s="251" t="str">
        <f t="shared" si="0"/>
        <v/>
      </c>
      <c r="AG23" s="252"/>
      <c r="AH23" s="253"/>
      <c r="AI23" s="254" t="str">
        <f t="shared" si="45"/>
        <v/>
      </c>
      <c r="AJ23" s="255"/>
      <c r="AK23" s="256"/>
      <c r="AL23" s="254" t="str">
        <f t="shared" si="46"/>
        <v/>
      </c>
      <c r="AM23" s="255"/>
      <c r="AN23" s="256"/>
      <c r="AO23" s="257"/>
      <c r="AP23" s="257"/>
      <c r="AQ23" s="257"/>
      <c r="AR23" s="257"/>
      <c r="AS23" s="244"/>
      <c r="AT23" s="244"/>
      <c r="AU23" s="244"/>
      <c r="AV23" s="244"/>
      <c r="AW23" s="100"/>
      <c r="AX23" s="90" t="e">
        <f t="shared" ca="1" si="4"/>
        <v>#N/A</v>
      </c>
      <c r="AY23" s="124" t="str">
        <f t="shared" si="39"/>
        <v/>
      </c>
      <c r="AZ23" s="125" t="str">
        <f t="shared" si="40"/>
        <v/>
      </c>
      <c r="BA23" s="126" t="str">
        <f t="shared" si="5"/>
        <v/>
      </c>
      <c r="BB23" s="126" t="str">
        <f t="shared" si="6"/>
        <v/>
      </c>
      <c r="BC23" s="127" t="str">
        <f t="shared" si="7"/>
        <v/>
      </c>
      <c r="BD23" s="127" t="str">
        <f t="shared" si="8"/>
        <v/>
      </c>
      <c r="BE23" s="126" t="str">
        <f t="shared" si="9"/>
        <v/>
      </c>
      <c r="BF23" s="126" t="str">
        <f t="shared" si="10"/>
        <v/>
      </c>
      <c r="BG23" s="128" t="str">
        <f t="shared" si="41"/>
        <v/>
      </c>
      <c r="BH23" s="124" t="str">
        <f t="shared" si="1"/>
        <v/>
      </c>
      <c r="BI23" s="128" t="e">
        <f ca="1">IF(AND($AX23&lt;&gt;"",BE23&lt;&gt;"",BG23&gt;=IF(BG24="",0,BG24)),SUM(INDIRECT("bh"&amp;ROW()-BG23+1):BH23),"")</f>
        <v>#N/A</v>
      </c>
      <c r="BJ23" s="128" t="e">
        <f t="shared" ca="1" si="11"/>
        <v>#N/A</v>
      </c>
      <c r="BK23" s="128" t="e">
        <f t="shared" ca="1" si="12"/>
        <v>#N/A</v>
      </c>
      <c r="BL23" s="128" t="e">
        <f ca="1">IF(BK23="","",LEFT(AX23,3)&amp;TEXT(VLOOKUP(BK23,基本設定!$D$3:$E$50,2,FALSE),"000"))</f>
        <v>#N/A</v>
      </c>
      <c r="BM23" s="128" t="e">
        <f ca="1">IF(BL23="","",VLOOKUP(BL23,単価設定!$A$3:$F$477,6,FALSE))</f>
        <v>#N/A</v>
      </c>
      <c r="BN23" s="128" t="str">
        <f t="shared" si="42"/>
        <v/>
      </c>
      <c r="BO23" s="128" t="str">
        <f t="shared" si="13"/>
        <v/>
      </c>
      <c r="BP23" s="124" t="str">
        <f t="shared" si="14"/>
        <v/>
      </c>
      <c r="BQ23" s="128" t="str">
        <f t="shared" si="15"/>
        <v/>
      </c>
      <c r="BR23" s="129" t="str">
        <f t="shared" si="16"/>
        <v/>
      </c>
      <c r="BS23" s="129" t="str">
        <f t="shared" si="17"/>
        <v/>
      </c>
      <c r="BT23" s="127" t="str">
        <f t="shared" si="18"/>
        <v/>
      </c>
      <c r="BU23" s="127" t="str">
        <f t="shared" si="19"/>
        <v/>
      </c>
      <c r="BV23" s="126" t="str">
        <f t="shared" si="20"/>
        <v/>
      </c>
      <c r="BW23" s="126" t="str">
        <f t="shared" si="21"/>
        <v/>
      </c>
      <c r="BX23" s="128" t="str">
        <f t="shared" si="43"/>
        <v/>
      </c>
      <c r="BY23" s="124" t="str">
        <f t="shared" si="2"/>
        <v/>
      </c>
      <c r="BZ23" s="128" t="e">
        <f ca="1">IF(AND($AX23&lt;&gt;"",BV23&lt;&gt;"",BX23&gt;=IF(BX24="",0,BX24)),SUM(INDIRECT("by" &amp; ROW()-BX23+1):BY23),"")</f>
        <v>#N/A</v>
      </c>
      <c r="CA23" s="128" t="e">
        <f t="shared" ca="1" si="22"/>
        <v>#N/A</v>
      </c>
      <c r="CB23" s="128" t="e">
        <f t="shared" ca="1" si="23"/>
        <v>#N/A</v>
      </c>
      <c r="CC23" s="128" t="e">
        <f ca="1">IF(CB23="","",LEFT($AX23,3)&amp;TEXT(VLOOKUP(CB23,基本設定!$D$3:$E$50,2,FALSE),"100"))</f>
        <v>#N/A</v>
      </c>
      <c r="CD23" s="128" t="e">
        <f ca="1">IF(CC23="","",VLOOKUP(CC23,単価設定!$A$3:$F$477,6,FALSE))</f>
        <v>#N/A</v>
      </c>
      <c r="CE23" s="128" t="str">
        <f t="shared" si="44"/>
        <v/>
      </c>
      <c r="CF23" s="128" t="str">
        <f t="shared" si="24"/>
        <v/>
      </c>
      <c r="CG23" s="128" t="e">
        <f t="shared" ca="1" si="25"/>
        <v>#N/A</v>
      </c>
      <c r="CH23" s="128" t="e">
        <f ca="1">IF(CG23="","",VLOOKUP(CG23,単価設定!$A$3:$F$478,6,FALSE))</f>
        <v>#N/A</v>
      </c>
      <c r="CI23" s="128" t="e">
        <f t="shared" ca="1" si="26"/>
        <v>#N/A</v>
      </c>
      <c r="CJ23" s="128" t="e">
        <f ca="1">IF(CI23="","",VLOOKUP(CI23,単価設定!$A$3:$F$478,6,FALSE))</f>
        <v>#N/A</v>
      </c>
      <c r="CK23" s="128" t="e">
        <f t="shared" ca="1" si="27"/>
        <v>#N/A</v>
      </c>
      <c r="CL23" s="128" t="e">
        <f ca="1">SUM(CK$15:$CK23)</f>
        <v>#N/A</v>
      </c>
      <c r="CM23" s="128" t="e">
        <f t="shared" ca="1" si="28"/>
        <v>#N/A</v>
      </c>
      <c r="CN23" s="128" t="e">
        <f t="shared" ca="1" si="47"/>
        <v>#N/A</v>
      </c>
      <c r="CO23" s="128" t="e">
        <f t="shared" ca="1" si="29"/>
        <v>#N/A</v>
      </c>
      <c r="CP23" s="146" t="e">
        <f t="shared" ca="1" si="30"/>
        <v>#N/A</v>
      </c>
      <c r="CQ23" s="146" t="e">
        <f t="shared" ca="1" si="31"/>
        <v>#N/A</v>
      </c>
      <c r="CR23" s="146" t="e">
        <f t="shared" ca="1" si="32"/>
        <v>#N/A</v>
      </c>
      <c r="CS23" s="146" t="e">
        <f t="shared" ca="1" si="33"/>
        <v>#N/A</v>
      </c>
      <c r="CT23" s="128" t="e">
        <f ca="1">IF(BL23&lt;&gt;"",IF(COUNTIF(BL$15:BL23,BL23)=1,ROW(),""),"")</f>
        <v>#N/A</v>
      </c>
      <c r="CU23" s="128" t="e">
        <f ca="1">IF(CB23&lt;&gt;"",IF(COUNTIF(CB$15:CB23,CB23)=1,ROW(),""),"")</f>
        <v>#N/A</v>
      </c>
      <c r="CV23" s="128" t="e">
        <f ca="1">IF(CG23&lt;&gt;"",IF(COUNTIF(CG$15:CG23,CG23)=1,ROW(),""),"")</f>
        <v>#N/A</v>
      </c>
      <c r="CW23" s="146" t="e">
        <f ca="1">IF(CI23&lt;&gt;"",IF(COUNTIF(CI$15:CI23,CI23)=1,ROW(),""),"")</f>
        <v>#N/A</v>
      </c>
      <c r="CX23" s="128" t="str">
        <f t="shared" ca="1" si="34"/>
        <v/>
      </c>
      <c r="CY23" s="128" t="str">
        <f t="shared" ca="1" si="35"/>
        <v/>
      </c>
      <c r="CZ23" s="128" t="str">
        <f t="shared" ca="1" si="36"/>
        <v/>
      </c>
      <c r="DA23" s="146" t="str">
        <f t="shared" ca="1" si="37"/>
        <v/>
      </c>
      <c r="DB23" s="32"/>
      <c r="DD23" s="65"/>
      <c r="DE23" s="326"/>
      <c r="DF23" s="327"/>
      <c r="DG23" s="328"/>
      <c r="DH23" s="303" t="str">
        <f ca="1">IFERROR(VLOOKUP(TEXT(SMALL($CX$15:$DA$143,4),"000000"),単価設定!$A$3:$F$478,1,FALSE),"")</f>
        <v/>
      </c>
      <c r="DI23" s="304"/>
      <c r="DJ23" s="304"/>
      <c r="DK23" s="304"/>
      <c r="DL23" s="304"/>
      <c r="DM23" s="304"/>
      <c r="DN23" s="304"/>
      <c r="DO23" s="304"/>
      <c r="DP23" s="305"/>
      <c r="DQ23" s="306" t="str">
        <f ca="1">IF(ISERROR(VLOOKUP(DH23,単価設定!$A$3:$F$478,4,FALSE)),"",VLOOKUP(DH23,単価設定!$A$3:$F$478,4,FALSE))</f>
        <v/>
      </c>
      <c r="DR23" s="307"/>
      <c r="DS23" s="307"/>
      <c r="DT23" s="307"/>
      <c r="DU23" s="307"/>
      <c r="DV23" s="307"/>
      <c r="DW23" s="307"/>
      <c r="DX23" s="307"/>
      <c r="DY23" s="307"/>
      <c r="DZ23" s="307"/>
      <c r="EA23" s="307"/>
      <c r="EB23" s="307"/>
      <c r="EC23" s="308"/>
      <c r="ED23" s="264" t="str">
        <f ca="1">IF(ISERROR(VLOOKUP(DH23,単価設定!$A$3:$F$478,5,FALSE)),"",VLOOKUP(DH23,単価設定!$A$3:$F$478,5,FALSE))</f>
        <v/>
      </c>
      <c r="EE23" s="265"/>
      <c r="EF23" s="265"/>
      <c r="EG23" s="265"/>
      <c r="EH23" s="265"/>
      <c r="EI23" s="265"/>
      <c r="EJ23" s="265"/>
      <c r="EK23" s="265"/>
      <c r="EL23" s="281"/>
      <c r="EM23" s="303" t="str">
        <f ca="1">IF(DH23="","",COUNTIF($BL$15:$BL$143,DH23)+COUNTIF($CC$15:$CC$143,DH23)+COUNTIF($CG$15:$CG$143,DH23)+COUNTIF($CI$15:$CI$143,DH23))</f>
        <v/>
      </c>
      <c r="EN23" s="304"/>
      <c r="EO23" s="304"/>
      <c r="EP23" s="304"/>
      <c r="EQ23" s="305"/>
      <c r="ER23" s="264" t="str">
        <f ca="1">IF(AND(ED23&lt;&gt;"",EM23&lt;&gt;""),IF(ED23*EM23=0,"",ED23*EM23),"")</f>
        <v/>
      </c>
      <c r="ES23" s="265"/>
      <c r="ET23" s="265"/>
      <c r="EU23" s="265"/>
      <c r="EV23" s="265"/>
      <c r="EW23" s="265"/>
      <c r="EX23" s="265"/>
      <c r="EY23" s="265"/>
      <c r="EZ23" s="265"/>
      <c r="FA23" s="265"/>
      <c r="FB23" s="281"/>
      <c r="FC23" s="258"/>
      <c r="FD23" s="259"/>
      <c r="FE23" s="259"/>
      <c r="FF23" s="260"/>
      <c r="FG23" s="64"/>
      <c r="FH23" s="32"/>
      <c r="FI23" s="32"/>
      <c r="FJ23" s="32"/>
      <c r="FK23" s="32"/>
      <c r="FL23" s="65"/>
      <c r="IA23" s="64"/>
      <c r="IB23" s="57"/>
      <c r="IC23" s="57"/>
      <c r="IE23" s="57"/>
      <c r="IO23" s="446">
        <f ca="1">EG142</f>
        <v>0</v>
      </c>
      <c r="IP23" s="446"/>
      <c r="IQ23" s="446"/>
      <c r="IR23" s="446"/>
      <c r="IS23" s="446"/>
      <c r="IT23" s="446"/>
      <c r="IU23" s="446"/>
      <c r="IV23" s="446"/>
      <c r="IW23" s="446"/>
      <c r="IX23" s="446"/>
      <c r="IY23" s="446"/>
      <c r="IZ23" s="446"/>
      <c r="JA23" s="446"/>
      <c r="JB23" s="446"/>
      <c r="JC23" s="446"/>
      <c r="JD23" s="446"/>
      <c r="JE23" s="232" t="s">
        <v>724</v>
      </c>
      <c r="JF23" s="232"/>
      <c r="JG23" s="232"/>
      <c r="JH23" s="232"/>
      <c r="JI23" s="232"/>
      <c r="JJ23" s="232"/>
      <c r="JK23" s="232"/>
      <c r="KE23" s="57"/>
      <c r="KF23" s="32"/>
      <c r="KG23" s="32"/>
      <c r="KH23" s="164"/>
      <c r="KI23" s="165"/>
      <c r="KJ23" s="165"/>
      <c r="KK23" s="396"/>
      <c r="KL23" s="396"/>
      <c r="KM23" s="396" t="s">
        <v>737</v>
      </c>
      <c r="KN23" s="396"/>
      <c r="KO23" s="396"/>
      <c r="KP23" s="396"/>
      <c r="KQ23" s="396"/>
      <c r="KR23" s="396"/>
      <c r="KS23" s="396"/>
      <c r="KT23" s="396"/>
      <c r="KU23" s="396"/>
      <c r="KV23" s="396"/>
      <c r="KW23" s="396"/>
      <c r="KX23" s="396"/>
      <c r="KY23" s="396"/>
      <c r="KZ23" s="396"/>
      <c r="LA23" s="396"/>
      <c r="LB23" s="396"/>
      <c r="LC23" s="396"/>
      <c r="LD23" s="396"/>
      <c r="LE23" s="396"/>
      <c r="LF23" s="396"/>
      <c r="LG23" s="396"/>
      <c r="LH23" s="396"/>
      <c r="LI23" s="396"/>
      <c r="LJ23" s="396"/>
      <c r="LK23" s="396"/>
      <c r="LL23" s="396"/>
      <c r="LM23" s="396"/>
      <c r="LN23" s="396"/>
      <c r="LO23" s="396"/>
      <c r="LP23" s="396"/>
      <c r="LQ23" s="396"/>
      <c r="LR23" s="396"/>
      <c r="LS23" s="396"/>
      <c r="LT23" s="396"/>
      <c r="LU23" s="396"/>
      <c r="LV23" s="397">
        <f>SUM(KO18,LV21)</f>
        <v>0</v>
      </c>
      <c r="LW23" s="396"/>
      <c r="LX23" s="396"/>
      <c r="LY23" s="396"/>
      <c r="LZ23" s="396"/>
      <c r="MA23" s="396"/>
      <c r="MB23" s="396"/>
      <c r="MC23" s="396"/>
      <c r="MD23" s="396"/>
      <c r="ME23" s="396"/>
      <c r="MF23" s="396"/>
      <c r="MG23" s="396"/>
      <c r="MH23" s="396"/>
      <c r="MI23" s="165"/>
      <c r="MJ23" s="165"/>
      <c r="MK23" s="165"/>
      <c r="ML23" s="164"/>
      <c r="MM23" s="32"/>
      <c r="MN23" s="32"/>
    </row>
    <row r="24" spans="2:352" ht="18" customHeight="1" x14ac:dyDescent="0.15">
      <c r="B24" s="244"/>
      <c r="C24" s="244"/>
      <c r="D24" s="244"/>
      <c r="E24" s="268" t="str">
        <f>IF(B24="","",TEXT(TEXT(請求書!$D$15,"YYYY/MM") &amp; "/" &amp; TEXT(B24,"00"),"AAA"))</f>
        <v/>
      </c>
      <c r="F24" s="269"/>
      <c r="G24" s="269"/>
      <c r="H24" s="270"/>
      <c r="I24" s="271"/>
      <c r="J24" s="271"/>
      <c r="K24" s="271"/>
      <c r="L24" s="271"/>
      <c r="M24" s="271"/>
      <c r="N24" s="271"/>
      <c r="O24" s="272" t="str">
        <f t="shared" si="3"/>
        <v/>
      </c>
      <c r="P24" s="272"/>
      <c r="Q24" s="273" t="str">
        <f t="shared" si="48"/>
        <v/>
      </c>
      <c r="R24" s="274"/>
      <c r="S24" s="274"/>
      <c r="T24" s="274"/>
      <c r="U24" s="274"/>
      <c r="V24" s="275"/>
      <c r="W24" s="276" t="str">
        <f t="shared" si="38"/>
        <v/>
      </c>
      <c r="X24" s="277"/>
      <c r="Y24" s="277"/>
      <c r="Z24" s="277"/>
      <c r="AA24" s="278"/>
      <c r="AB24" s="249"/>
      <c r="AC24" s="250"/>
      <c r="AD24" s="249"/>
      <c r="AE24" s="250"/>
      <c r="AF24" s="251" t="str">
        <f t="shared" si="0"/>
        <v/>
      </c>
      <c r="AG24" s="252"/>
      <c r="AH24" s="253"/>
      <c r="AI24" s="254" t="str">
        <f t="shared" si="45"/>
        <v/>
      </c>
      <c r="AJ24" s="255"/>
      <c r="AK24" s="256"/>
      <c r="AL24" s="254" t="str">
        <f t="shared" si="46"/>
        <v/>
      </c>
      <c r="AM24" s="255"/>
      <c r="AN24" s="256"/>
      <c r="AO24" s="257"/>
      <c r="AP24" s="257"/>
      <c r="AQ24" s="257"/>
      <c r="AR24" s="257"/>
      <c r="AS24" s="244"/>
      <c r="AT24" s="244"/>
      <c r="AU24" s="244"/>
      <c r="AV24" s="244"/>
      <c r="AW24" s="100"/>
      <c r="AX24" s="90" t="e">
        <f t="shared" ca="1" si="4"/>
        <v>#N/A</v>
      </c>
      <c r="AY24" s="124" t="str">
        <f t="shared" si="39"/>
        <v/>
      </c>
      <c r="AZ24" s="125" t="str">
        <f t="shared" si="40"/>
        <v/>
      </c>
      <c r="BA24" s="126" t="str">
        <f t="shared" si="5"/>
        <v/>
      </c>
      <c r="BB24" s="126" t="str">
        <f t="shared" si="6"/>
        <v/>
      </c>
      <c r="BC24" s="127" t="str">
        <f t="shared" si="7"/>
        <v/>
      </c>
      <c r="BD24" s="127" t="str">
        <f t="shared" si="8"/>
        <v/>
      </c>
      <c r="BE24" s="126" t="str">
        <f t="shared" si="9"/>
        <v/>
      </c>
      <c r="BF24" s="126" t="str">
        <f t="shared" si="10"/>
        <v/>
      </c>
      <c r="BG24" s="128" t="str">
        <f t="shared" si="41"/>
        <v/>
      </c>
      <c r="BH24" s="124" t="str">
        <f t="shared" si="1"/>
        <v/>
      </c>
      <c r="BI24" s="128" t="e">
        <f ca="1">IF(AND($AX24&lt;&gt;"",BE24&lt;&gt;"",BG24&gt;=IF(BG25="",0,BG25)),SUM(INDIRECT("bh"&amp;ROW()-BG24+1):BH24),"")</f>
        <v>#N/A</v>
      </c>
      <c r="BJ24" s="128" t="e">
        <f t="shared" ca="1" si="11"/>
        <v>#N/A</v>
      </c>
      <c r="BK24" s="128" t="e">
        <f t="shared" ca="1" si="12"/>
        <v>#N/A</v>
      </c>
      <c r="BL24" s="128" t="e">
        <f ca="1">IF(BK24="","",LEFT(AX24,3)&amp;TEXT(VLOOKUP(BK24,基本設定!$D$3:$E$50,2,FALSE),"000"))</f>
        <v>#N/A</v>
      </c>
      <c r="BM24" s="128" t="e">
        <f ca="1">IF(BL24="","",VLOOKUP(BL24,単価設定!$A$3:$F$477,6,FALSE))</f>
        <v>#N/A</v>
      </c>
      <c r="BN24" s="128" t="str">
        <f t="shared" si="42"/>
        <v/>
      </c>
      <c r="BO24" s="128" t="str">
        <f t="shared" si="13"/>
        <v/>
      </c>
      <c r="BP24" s="124" t="str">
        <f t="shared" si="14"/>
        <v/>
      </c>
      <c r="BQ24" s="128" t="str">
        <f t="shared" si="15"/>
        <v/>
      </c>
      <c r="BR24" s="129" t="str">
        <f t="shared" si="16"/>
        <v/>
      </c>
      <c r="BS24" s="129" t="str">
        <f t="shared" si="17"/>
        <v/>
      </c>
      <c r="BT24" s="127" t="str">
        <f t="shared" si="18"/>
        <v/>
      </c>
      <c r="BU24" s="127" t="str">
        <f t="shared" si="19"/>
        <v/>
      </c>
      <c r="BV24" s="126" t="str">
        <f t="shared" si="20"/>
        <v/>
      </c>
      <c r="BW24" s="126" t="str">
        <f t="shared" si="21"/>
        <v/>
      </c>
      <c r="BX24" s="128" t="str">
        <f t="shared" si="43"/>
        <v/>
      </c>
      <c r="BY24" s="124" t="str">
        <f t="shared" si="2"/>
        <v/>
      </c>
      <c r="BZ24" s="128" t="e">
        <f ca="1">IF(AND($AX24&lt;&gt;"",BV24&lt;&gt;"",BX24&gt;=IF(BX25="",0,BX25)),SUM(INDIRECT("by" &amp; ROW()-BX24+1):BY24),"")</f>
        <v>#N/A</v>
      </c>
      <c r="CA24" s="128" t="e">
        <f t="shared" ca="1" si="22"/>
        <v>#N/A</v>
      </c>
      <c r="CB24" s="128" t="e">
        <f t="shared" ca="1" si="23"/>
        <v>#N/A</v>
      </c>
      <c r="CC24" s="128" t="e">
        <f ca="1">IF(CB24="","",LEFT($AX24,3)&amp;TEXT(VLOOKUP(CB24,基本設定!$D$3:$E$50,2,FALSE),"100"))</f>
        <v>#N/A</v>
      </c>
      <c r="CD24" s="128" t="e">
        <f ca="1">IF(CC24="","",VLOOKUP(CC24,単価設定!$A$3:$F$477,6,FALSE))</f>
        <v>#N/A</v>
      </c>
      <c r="CE24" s="128" t="str">
        <f t="shared" si="44"/>
        <v/>
      </c>
      <c r="CF24" s="128" t="str">
        <f t="shared" si="24"/>
        <v/>
      </c>
      <c r="CG24" s="128" t="e">
        <f t="shared" ca="1" si="25"/>
        <v>#N/A</v>
      </c>
      <c r="CH24" s="128" t="e">
        <f ca="1">IF(CG24="","",VLOOKUP(CG24,単価設定!$A$3:$F$478,6,FALSE))</f>
        <v>#N/A</v>
      </c>
      <c r="CI24" s="128" t="e">
        <f t="shared" ca="1" si="26"/>
        <v>#N/A</v>
      </c>
      <c r="CJ24" s="128" t="e">
        <f ca="1">IF(CI24="","",VLOOKUP(CI24,単価設定!$A$3:$F$478,6,FALSE))</f>
        <v>#N/A</v>
      </c>
      <c r="CK24" s="128" t="e">
        <f t="shared" ca="1" si="27"/>
        <v>#N/A</v>
      </c>
      <c r="CL24" s="128" t="e">
        <f ca="1">SUM(CK$15:$CK24)</f>
        <v>#N/A</v>
      </c>
      <c r="CM24" s="128" t="e">
        <f t="shared" ca="1" si="28"/>
        <v>#N/A</v>
      </c>
      <c r="CN24" s="128" t="e">
        <f t="shared" ca="1" si="47"/>
        <v>#N/A</v>
      </c>
      <c r="CO24" s="128" t="e">
        <f t="shared" ca="1" si="29"/>
        <v>#N/A</v>
      </c>
      <c r="CP24" s="146" t="e">
        <f t="shared" ca="1" si="30"/>
        <v>#N/A</v>
      </c>
      <c r="CQ24" s="146" t="e">
        <f t="shared" ca="1" si="31"/>
        <v>#N/A</v>
      </c>
      <c r="CR24" s="146" t="e">
        <f t="shared" ca="1" si="32"/>
        <v>#N/A</v>
      </c>
      <c r="CS24" s="146" t="e">
        <f t="shared" ca="1" si="33"/>
        <v>#N/A</v>
      </c>
      <c r="CT24" s="128" t="e">
        <f ca="1">IF(BL24&lt;&gt;"",IF(COUNTIF(BL$15:BL24,BL24)=1,ROW(),""),"")</f>
        <v>#N/A</v>
      </c>
      <c r="CU24" s="128" t="e">
        <f ca="1">IF(CB24&lt;&gt;"",IF(COUNTIF(CB$15:CB24,CB24)=1,ROW(),""),"")</f>
        <v>#N/A</v>
      </c>
      <c r="CV24" s="128" t="e">
        <f ca="1">IF(CG24&lt;&gt;"",IF(COUNTIF(CG$15:CG24,CG24)=1,ROW(),""),"")</f>
        <v>#N/A</v>
      </c>
      <c r="CW24" s="146" t="e">
        <f ca="1">IF(CI24&lt;&gt;"",IF(COUNTIF(CI$15:CI24,CI24)=1,ROW(),""),"")</f>
        <v>#N/A</v>
      </c>
      <c r="CX24" s="128" t="str">
        <f t="shared" ca="1" si="34"/>
        <v/>
      </c>
      <c r="CY24" s="128" t="str">
        <f t="shared" ca="1" si="35"/>
        <v/>
      </c>
      <c r="CZ24" s="128" t="str">
        <f t="shared" ca="1" si="36"/>
        <v/>
      </c>
      <c r="DA24" s="146" t="str">
        <f t="shared" ca="1" si="37"/>
        <v/>
      </c>
      <c r="DB24" s="32"/>
      <c r="DD24" s="65"/>
      <c r="DE24" s="326"/>
      <c r="DF24" s="327"/>
      <c r="DG24" s="328"/>
      <c r="DH24" s="211"/>
      <c r="DI24" s="212"/>
      <c r="DJ24" s="212"/>
      <c r="DK24" s="212"/>
      <c r="DL24" s="212"/>
      <c r="DM24" s="212"/>
      <c r="DN24" s="212"/>
      <c r="DO24" s="212"/>
      <c r="DP24" s="213"/>
      <c r="DQ24" s="312"/>
      <c r="DR24" s="313"/>
      <c r="DS24" s="313"/>
      <c r="DT24" s="313"/>
      <c r="DU24" s="313"/>
      <c r="DV24" s="313"/>
      <c r="DW24" s="313"/>
      <c r="DX24" s="313"/>
      <c r="DY24" s="313"/>
      <c r="DZ24" s="313"/>
      <c r="EA24" s="313"/>
      <c r="EB24" s="313"/>
      <c r="EC24" s="314"/>
      <c r="ED24" s="266"/>
      <c r="EE24" s="267"/>
      <c r="EF24" s="267"/>
      <c r="EG24" s="267"/>
      <c r="EH24" s="267"/>
      <c r="EI24" s="267"/>
      <c r="EJ24" s="267"/>
      <c r="EK24" s="267"/>
      <c r="EL24" s="282"/>
      <c r="EM24" s="211"/>
      <c r="EN24" s="212"/>
      <c r="EO24" s="212"/>
      <c r="EP24" s="212"/>
      <c r="EQ24" s="213"/>
      <c r="ER24" s="266"/>
      <c r="ES24" s="267"/>
      <c r="ET24" s="267"/>
      <c r="EU24" s="267"/>
      <c r="EV24" s="267"/>
      <c r="EW24" s="267"/>
      <c r="EX24" s="267"/>
      <c r="EY24" s="267"/>
      <c r="EZ24" s="267"/>
      <c r="FA24" s="267"/>
      <c r="FB24" s="282"/>
      <c r="FC24" s="261"/>
      <c r="FD24" s="262"/>
      <c r="FE24" s="262"/>
      <c r="FF24" s="263"/>
      <c r="FG24" s="64"/>
      <c r="FH24" s="32"/>
      <c r="FI24" s="32"/>
      <c r="FJ24" s="32"/>
      <c r="FK24" s="32"/>
      <c r="FL24" s="65"/>
      <c r="FM24" s="32"/>
      <c r="FN24" s="429" t="s">
        <v>147</v>
      </c>
      <c r="FO24" s="429"/>
      <c r="FP24" s="429"/>
      <c r="FQ24" s="429"/>
      <c r="FR24" s="429"/>
      <c r="FS24" s="429"/>
      <c r="FT24" s="429"/>
      <c r="FU24" s="429"/>
      <c r="FV24" s="429"/>
      <c r="FW24" s="429"/>
      <c r="FX24" s="429"/>
      <c r="FY24" s="429"/>
      <c r="FZ24" s="429"/>
      <c r="GA24" s="429"/>
      <c r="GB24" s="429"/>
      <c r="GC24" s="429"/>
      <c r="GD24" s="429"/>
      <c r="GE24" s="429"/>
      <c r="GF24" s="429"/>
      <c r="GG24" s="429"/>
      <c r="GH24" s="429"/>
      <c r="GI24" s="429"/>
      <c r="GJ24" s="429"/>
      <c r="GK24" s="429"/>
      <c r="GL24" s="429"/>
      <c r="GM24" s="429"/>
      <c r="GN24" s="429"/>
      <c r="GO24" s="429"/>
      <c r="GP24" s="429"/>
      <c r="GQ24" s="429"/>
      <c r="GR24" s="429"/>
      <c r="GS24" s="429"/>
      <c r="GT24" s="429"/>
      <c r="GU24" s="429"/>
      <c r="GV24" s="429"/>
      <c r="GW24" s="429"/>
      <c r="GX24" s="429"/>
      <c r="GY24" s="429"/>
      <c r="GZ24" s="429"/>
      <c r="HA24" s="429"/>
      <c r="HB24" s="429"/>
      <c r="HC24" s="429"/>
      <c r="HD24" s="429"/>
      <c r="HE24" s="429"/>
      <c r="HF24" s="429"/>
      <c r="HG24" s="429"/>
      <c r="HH24" s="429"/>
      <c r="HI24" s="429"/>
      <c r="HJ24" s="429"/>
      <c r="HK24" s="429"/>
      <c r="HL24" s="429"/>
      <c r="HM24" s="429"/>
      <c r="HN24" s="429"/>
      <c r="HO24" s="429"/>
      <c r="HP24" s="429"/>
      <c r="HQ24" s="429"/>
      <c r="HR24" s="429"/>
      <c r="HS24" s="429"/>
      <c r="HT24" s="429"/>
      <c r="HU24" s="429"/>
      <c r="HV24" s="429"/>
      <c r="HW24" s="429"/>
      <c r="HX24" s="429"/>
      <c r="HY24" s="429"/>
      <c r="HZ24" s="32"/>
      <c r="IA24" s="64"/>
      <c r="IB24" s="57"/>
      <c r="IC24" s="57"/>
      <c r="ID24" s="57"/>
      <c r="IE24" s="57"/>
      <c r="IF24" s="57"/>
      <c r="IG24" s="57"/>
      <c r="IH24" s="57"/>
      <c r="II24" s="57"/>
      <c r="IJ24" s="57"/>
      <c r="IK24" s="57"/>
      <c r="IL24" s="57"/>
      <c r="IM24" s="57"/>
      <c r="IN24" s="57"/>
      <c r="IO24" s="446"/>
      <c r="IP24" s="446"/>
      <c r="IQ24" s="446"/>
      <c r="IR24" s="446"/>
      <c r="IS24" s="446"/>
      <c r="IT24" s="446"/>
      <c r="IU24" s="446"/>
      <c r="IV24" s="446"/>
      <c r="IW24" s="446"/>
      <c r="IX24" s="446"/>
      <c r="IY24" s="446"/>
      <c r="IZ24" s="446"/>
      <c r="JA24" s="446"/>
      <c r="JB24" s="446"/>
      <c r="JC24" s="446"/>
      <c r="JD24" s="446"/>
      <c r="JE24" s="232"/>
      <c r="JF24" s="232"/>
      <c r="JG24" s="232"/>
      <c r="JH24" s="232"/>
      <c r="JI24" s="232"/>
      <c r="JJ24" s="232"/>
      <c r="JK24" s="232"/>
      <c r="JL24" s="57"/>
      <c r="JM24" s="57"/>
      <c r="JN24" s="57"/>
      <c r="JO24" s="57"/>
      <c r="JP24" s="57"/>
      <c r="JQ24" s="57"/>
      <c r="JR24" s="57"/>
      <c r="JS24" s="57"/>
      <c r="JT24" s="57"/>
      <c r="JU24" s="57"/>
      <c r="JV24" s="57"/>
      <c r="JW24" s="57"/>
      <c r="JX24" s="57"/>
      <c r="JY24" s="57"/>
      <c r="JZ24" s="57"/>
      <c r="KA24" s="57"/>
      <c r="KB24" s="57"/>
      <c r="KC24" s="57"/>
      <c r="KD24" s="57"/>
      <c r="KE24" s="57"/>
      <c r="KF24" s="32"/>
      <c r="KG24" s="32"/>
      <c r="KH24" s="164"/>
      <c r="KI24" s="165"/>
      <c r="KJ24" s="165"/>
      <c r="KK24" s="396"/>
      <c r="KL24" s="396"/>
      <c r="KM24" s="396"/>
      <c r="KN24" s="396"/>
      <c r="KO24" s="396"/>
      <c r="KP24" s="396"/>
      <c r="KQ24" s="396"/>
      <c r="KR24" s="396"/>
      <c r="KS24" s="396"/>
      <c r="KT24" s="396"/>
      <c r="KU24" s="396"/>
      <c r="KV24" s="396"/>
      <c r="KW24" s="396"/>
      <c r="KX24" s="396"/>
      <c r="KY24" s="396"/>
      <c r="KZ24" s="396"/>
      <c r="LA24" s="396"/>
      <c r="LB24" s="396"/>
      <c r="LC24" s="396"/>
      <c r="LD24" s="396"/>
      <c r="LE24" s="396"/>
      <c r="LF24" s="396"/>
      <c r="LG24" s="396"/>
      <c r="LH24" s="396"/>
      <c r="LI24" s="396"/>
      <c r="LJ24" s="396"/>
      <c r="LK24" s="396"/>
      <c r="LL24" s="396"/>
      <c r="LM24" s="396"/>
      <c r="LN24" s="396"/>
      <c r="LO24" s="396"/>
      <c r="LP24" s="396"/>
      <c r="LQ24" s="396"/>
      <c r="LR24" s="396"/>
      <c r="LS24" s="396"/>
      <c r="LT24" s="396"/>
      <c r="LU24" s="396"/>
      <c r="LV24" s="396"/>
      <c r="LW24" s="396"/>
      <c r="LX24" s="396"/>
      <c r="LY24" s="396"/>
      <c r="LZ24" s="396"/>
      <c r="MA24" s="396"/>
      <c r="MB24" s="396"/>
      <c r="MC24" s="396"/>
      <c r="MD24" s="396"/>
      <c r="ME24" s="396"/>
      <c r="MF24" s="396"/>
      <c r="MG24" s="396"/>
      <c r="MH24" s="396"/>
      <c r="MI24" s="165"/>
      <c r="MJ24" s="165"/>
      <c r="MK24" s="165"/>
      <c r="ML24" s="164"/>
      <c r="MM24" s="32"/>
      <c r="MN24" s="32"/>
    </row>
    <row r="25" spans="2:352" ht="18" customHeight="1" x14ac:dyDescent="0.15">
      <c r="B25" s="244"/>
      <c r="C25" s="244"/>
      <c r="D25" s="244"/>
      <c r="E25" s="268" t="str">
        <f>IF(B25="","",TEXT(TEXT(請求書!$D$15,"YYYY/MM") &amp; "/" &amp; TEXT(B25,"00"),"AAA"))</f>
        <v/>
      </c>
      <c r="F25" s="269"/>
      <c r="G25" s="269"/>
      <c r="H25" s="270"/>
      <c r="I25" s="271"/>
      <c r="J25" s="271"/>
      <c r="K25" s="271"/>
      <c r="L25" s="271"/>
      <c r="M25" s="271"/>
      <c r="N25" s="271"/>
      <c r="O25" s="272" t="str">
        <f t="shared" si="3"/>
        <v/>
      </c>
      <c r="P25" s="272"/>
      <c r="Q25" s="273" t="str">
        <f t="shared" si="48"/>
        <v/>
      </c>
      <c r="R25" s="274"/>
      <c r="S25" s="274"/>
      <c r="T25" s="274"/>
      <c r="U25" s="274"/>
      <c r="V25" s="275"/>
      <c r="W25" s="276" t="str">
        <f t="shared" si="38"/>
        <v/>
      </c>
      <c r="X25" s="277"/>
      <c r="Y25" s="277"/>
      <c r="Z25" s="277"/>
      <c r="AA25" s="278"/>
      <c r="AB25" s="249"/>
      <c r="AC25" s="250"/>
      <c r="AD25" s="249"/>
      <c r="AE25" s="250"/>
      <c r="AF25" s="251" t="str">
        <f t="shared" si="0"/>
        <v/>
      </c>
      <c r="AG25" s="252"/>
      <c r="AH25" s="253"/>
      <c r="AI25" s="254" t="str">
        <f t="shared" si="45"/>
        <v/>
      </c>
      <c r="AJ25" s="255"/>
      <c r="AK25" s="256"/>
      <c r="AL25" s="254" t="str">
        <f t="shared" si="46"/>
        <v/>
      </c>
      <c r="AM25" s="255"/>
      <c r="AN25" s="256"/>
      <c r="AO25" s="257"/>
      <c r="AP25" s="257"/>
      <c r="AQ25" s="257"/>
      <c r="AR25" s="257"/>
      <c r="AS25" s="244"/>
      <c r="AT25" s="244"/>
      <c r="AU25" s="244"/>
      <c r="AV25" s="244"/>
      <c r="AW25" s="100"/>
      <c r="AX25" s="90" t="e">
        <f t="shared" ca="1" si="4"/>
        <v>#N/A</v>
      </c>
      <c r="AY25" s="124" t="str">
        <f t="shared" si="39"/>
        <v/>
      </c>
      <c r="AZ25" s="125" t="str">
        <f t="shared" si="40"/>
        <v/>
      </c>
      <c r="BA25" s="126" t="str">
        <f t="shared" si="5"/>
        <v/>
      </c>
      <c r="BB25" s="126" t="str">
        <f t="shared" si="6"/>
        <v/>
      </c>
      <c r="BC25" s="127" t="str">
        <f t="shared" si="7"/>
        <v/>
      </c>
      <c r="BD25" s="127" t="str">
        <f t="shared" si="8"/>
        <v/>
      </c>
      <c r="BE25" s="126" t="str">
        <f t="shared" si="9"/>
        <v/>
      </c>
      <c r="BF25" s="126" t="str">
        <f t="shared" si="10"/>
        <v/>
      </c>
      <c r="BG25" s="128" t="str">
        <f t="shared" si="41"/>
        <v/>
      </c>
      <c r="BH25" s="124" t="str">
        <f t="shared" si="1"/>
        <v/>
      </c>
      <c r="BI25" s="128" t="e">
        <f ca="1">IF(AND($AX25&lt;&gt;"",BE25&lt;&gt;"",BG25&gt;=IF(BG26="",0,BG26)),SUM(INDIRECT("bh"&amp;ROW()-BG25+1):BH25),"")</f>
        <v>#N/A</v>
      </c>
      <c r="BJ25" s="128" t="e">
        <f t="shared" ca="1" si="11"/>
        <v>#N/A</v>
      </c>
      <c r="BK25" s="128" t="e">
        <f t="shared" ca="1" si="12"/>
        <v>#N/A</v>
      </c>
      <c r="BL25" s="128" t="e">
        <f ca="1">IF(BK25="","",LEFT(AX25,3)&amp;TEXT(VLOOKUP(BK25,基本設定!$D$3:$E$50,2,FALSE),"000"))</f>
        <v>#N/A</v>
      </c>
      <c r="BM25" s="128" t="e">
        <f ca="1">IF(BL25="","",VLOOKUP(BL25,単価設定!$A$3:$F$477,6,FALSE))</f>
        <v>#N/A</v>
      </c>
      <c r="BN25" s="128" t="str">
        <f t="shared" si="42"/>
        <v/>
      </c>
      <c r="BO25" s="128" t="str">
        <f t="shared" si="13"/>
        <v/>
      </c>
      <c r="BP25" s="124" t="str">
        <f t="shared" si="14"/>
        <v/>
      </c>
      <c r="BQ25" s="128" t="str">
        <f t="shared" si="15"/>
        <v/>
      </c>
      <c r="BR25" s="129" t="str">
        <f t="shared" si="16"/>
        <v/>
      </c>
      <c r="BS25" s="129" t="str">
        <f t="shared" si="17"/>
        <v/>
      </c>
      <c r="BT25" s="127" t="str">
        <f t="shared" si="18"/>
        <v/>
      </c>
      <c r="BU25" s="127" t="str">
        <f t="shared" si="19"/>
        <v/>
      </c>
      <c r="BV25" s="126" t="str">
        <f t="shared" si="20"/>
        <v/>
      </c>
      <c r="BW25" s="126" t="str">
        <f t="shared" si="21"/>
        <v/>
      </c>
      <c r="BX25" s="128" t="str">
        <f t="shared" si="43"/>
        <v/>
      </c>
      <c r="BY25" s="124" t="str">
        <f t="shared" si="2"/>
        <v/>
      </c>
      <c r="BZ25" s="128" t="e">
        <f ca="1">IF(AND($AX25&lt;&gt;"",BV25&lt;&gt;"",BX25&gt;=IF(BX26="",0,BX26)),SUM(INDIRECT("by" &amp; ROW()-BX25+1):BY25),"")</f>
        <v>#N/A</v>
      </c>
      <c r="CA25" s="128" t="e">
        <f t="shared" ca="1" si="22"/>
        <v>#N/A</v>
      </c>
      <c r="CB25" s="128" t="e">
        <f t="shared" ca="1" si="23"/>
        <v>#N/A</v>
      </c>
      <c r="CC25" s="128" t="e">
        <f ca="1">IF(CB25="","",LEFT($AX25,3)&amp;TEXT(VLOOKUP(CB25,基本設定!$D$3:$E$50,2,FALSE),"100"))</f>
        <v>#N/A</v>
      </c>
      <c r="CD25" s="128" t="e">
        <f ca="1">IF(CC25="","",VLOOKUP(CC25,単価設定!$A$3:$F$477,6,FALSE))</f>
        <v>#N/A</v>
      </c>
      <c r="CE25" s="128" t="str">
        <f t="shared" si="44"/>
        <v/>
      </c>
      <c r="CF25" s="128" t="str">
        <f t="shared" si="24"/>
        <v/>
      </c>
      <c r="CG25" s="128" t="e">
        <f t="shared" ca="1" si="25"/>
        <v>#N/A</v>
      </c>
      <c r="CH25" s="128" t="e">
        <f ca="1">IF(CG25="","",VLOOKUP(CG25,単価設定!$A$3:$F$478,6,FALSE))</f>
        <v>#N/A</v>
      </c>
      <c r="CI25" s="128" t="e">
        <f t="shared" ca="1" si="26"/>
        <v>#N/A</v>
      </c>
      <c r="CJ25" s="128" t="e">
        <f ca="1">IF(CI25="","",VLOOKUP(CI25,単価設定!$A$3:$F$478,6,FALSE))</f>
        <v>#N/A</v>
      </c>
      <c r="CK25" s="128" t="e">
        <f t="shared" ca="1" si="27"/>
        <v>#N/A</v>
      </c>
      <c r="CL25" s="128" t="e">
        <f ca="1">SUM(CK$15:$CK25)</f>
        <v>#N/A</v>
      </c>
      <c r="CM25" s="128" t="e">
        <f t="shared" ca="1" si="28"/>
        <v>#N/A</v>
      </c>
      <c r="CN25" s="128" t="e">
        <f t="shared" ca="1" si="47"/>
        <v>#N/A</v>
      </c>
      <c r="CO25" s="128" t="e">
        <f t="shared" ca="1" si="29"/>
        <v>#N/A</v>
      </c>
      <c r="CP25" s="146" t="e">
        <f t="shared" ca="1" si="30"/>
        <v>#N/A</v>
      </c>
      <c r="CQ25" s="146" t="e">
        <f t="shared" ca="1" si="31"/>
        <v>#N/A</v>
      </c>
      <c r="CR25" s="146" t="e">
        <f t="shared" ca="1" si="32"/>
        <v>#N/A</v>
      </c>
      <c r="CS25" s="146" t="e">
        <f t="shared" ca="1" si="33"/>
        <v>#N/A</v>
      </c>
      <c r="CT25" s="128" t="e">
        <f ca="1">IF(BL25&lt;&gt;"",IF(COUNTIF(BL$15:BL25,BL25)=1,ROW(),""),"")</f>
        <v>#N/A</v>
      </c>
      <c r="CU25" s="128" t="e">
        <f ca="1">IF(CB25&lt;&gt;"",IF(COUNTIF(CB$15:CB25,CB25)=1,ROW(),""),"")</f>
        <v>#N/A</v>
      </c>
      <c r="CV25" s="128" t="e">
        <f ca="1">IF(CG25&lt;&gt;"",IF(COUNTIF(CG$15:CG25,CG25)=1,ROW(),""),"")</f>
        <v>#N/A</v>
      </c>
      <c r="CW25" s="146" t="e">
        <f ca="1">IF(CI25&lt;&gt;"",IF(COUNTIF(CI$15:CI25,CI25)=1,ROW(),""),"")</f>
        <v>#N/A</v>
      </c>
      <c r="CX25" s="128" t="str">
        <f t="shared" ca="1" si="34"/>
        <v/>
      </c>
      <c r="CY25" s="128" t="str">
        <f t="shared" ca="1" si="35"/>
        <v/>
      </c>
      <c r="CZ25" s="128" t="str">
        <f t="shared" ca="1" si="36"/>
        <v/>
      </c>
      <c r="DA25" s="146" t="str">
        <f t="shared" ca="1" si="37"/>
        <v/>
      </c>
      <c r="DB25" s="32"/>
      <c r="DD25" s="65"/>
      <c r="DE25" s="326"/>
      <c r="DF25" s="327"/>
      <c r="DG25" s="328"/>
      <c r="DH25" s="303" t="str">
        <f ca="1">IFERROR(VLOOKUP(TEXT(SMALL($CX$15:$DA$143,5),"000000"),単価設定!$A$3:$F$478,1,FALSE),"")</f>
        <v/>
      </c>
      <c r="DI25" s="304"/>
      <c r="DJ25" s="304"/>
      <c r="DK25" s="304"/>
      <c r="DL25" s="304"/>
      <c r="DM25" s="304"/>
      <c r="DN25" s="304"/>
      <c r="DO25" s="304"/>
      <c r="DP25" s="305"/>
      <c r="DQ25" s="306" t="str">
        <f ca="1">IF(ISERROR(VLOOKUP(DH25,単価設定!$A$3:$F$478,4,FALSE)),"",VLOOKUP(DH25,単価設定!$A$3:$F$478,4,FALSE))</f>
        <v/>
      </c>
      <c r="DR25" s="307"/>
      <c r="DS25" s="307"/>
      <c r="DT25" s="307"/>
      <c r="DU25" s="307"/>
      <c r="DV25" s="307"/>
      <c r="DW25" s="307"/>
      <c r="DX25" s="307"/>
      <c r="DY25" s="307"/>
      <c r="DZ25" s="307"/>
      <c r="EA25" s="307"/>
      <c r="EB25" s="307"/>
      <c r="EC25" s="308"/>
      <c r="ED25" s="264" t="str">
        <f ca="1">IF(ISERROR(VLOOKUP(DH25,単価設定!$A$3:$F$478,5,FALSE)),"",VLOOKUP(DH25,単価設定!$A$3:$F$478,5,FALSE))</f>
        <v/>
      </c>
      <c r="EE25" s="265"/>
      <c r="EF25" s="265"/>
      <c r="EG25" s="265"/>
      <c r="EH25" s="265"/>
      <c r="EI25" s="265"/>
      <c r="EJ25" s="265"/>
      <c r="EK25" s="265"/>
      <c r="EL25" s="281"/>
      <c r="EM25" s="303" t="str">
        <f ca="1">IF(DH25="","",COUNTIF($BL$15:$BL$143,DH25)+COUNTIF($CC$15:$CC$143,DH25)+COUNTIF($CG$15:$CG$143,DH25)+COUNTIF($CI$15:$CI$143,DH25))</f>
        <v/>
      </c>
      <c r="EN25" s="304"/>
      <c r="EO25" s="304"/>
      <c r="EP25" s="304"/>
      <c r="EQ25" s="305"/>
      <c r="ER25" s="264" t="str">
        <f ca="1">IF(AND(ED25&lt;&gt;"",EM25&lt;&gt;""),IF(ED25*EM25=0,"",ED25*EM25),"")</f>
        <v/>
      </c>
      <c r="ES25" s="265"/>
      <c r="ET25" s="265"/>
      <c r="EU25" s="265"/>
      <c r="EV25" s="265"/>
      <c r="EW25" s="265"/>
      <c r="EX25" s="265"/>
      <c r="EY25" s="265"/>
      <c r="EZ25" s="265"/>
      <c r="FA25" s="265"/>
      <c r="FB25" s="281"/>
      <c r="FC25" s="258"/>
      <c r="FD25" s="259"/>
      <c r="FE25" s="259"/>
      <c r="FF25" s="260"/>
      <c r="FG25" s="64"/>
      <c r="FH25" s="32"/>
      <c r="FI25" s="32"/>
      <c r="FJ25" s="32"/>
      <c r="FK25" s="32"/>
      <c r="FL25" s="65"/>
      <c r="FN25" s="427" t="s">
        <v>154</v>
      </c>
      <c r="FO25" s="394"/>
      <c r="FP25" s="394"/>
      <c r="FQ25" s="394"/>
      <c r="FR25" s="394"/>
      <c r="FS25" s="394"/>
      <c r="FT25" s="394"/>
      <c r="FU25" s="394"/>
      <c r="FV25" s="394"/>
      <c r="FW25" s="394"/>
      <c r="FX25" s="394" t="s">
        <v>155</v>
      </c>
      <c r="FY25" s="394"/>
      <c r="FZ25" s="394"/>
      <c r="GA25" s="394"/>
      <c r="GB25" s="394"/>
      <c r="GC25" s="394"/>
      <c r="GD25" s="394"/>
      <c r="GE25" s="394"/>
      <c r="GF25" s="394"/>
      <c r="GG25" s="427" t="s">
        <v>741</v>
      </c>
      <c r="GH25" s="427"/>
      <c r="GI25" s="427"/>
      <c r="GJ25" s="427"/>
      <c r="GK25" s="427"/>
      <c r="GL25" s="427"/>
      <c r="GM25" s="427"/>
      <c r="GN25" s="427"/>
      <c r="GO25" s="427"/>
      <c r="GP25" s="427"/>
      <c r="GQ25" s="427"/>
      <c r="GR25" s="427"/>
      <c r="GS25" s="427"/>
      <c r="GT25" s="427"/>
      <c r="GU25" s="394" t="s">
        <v>156</v>
      </c>
      <c r="GV25" s="394"/>
      <c r="GW25" s="394"/>
      <c r="GX25" s="394"/>
      <c r="GY25" s="394"/>
      <c r="GZ25" s="394"/>
      <c r="HA25" s="394"/>
      <c r="HB25" s="394"/>
      <c r="HC25" s="394"/>
      <c r="HD25" s="394"/>
      <c r="HE25" s="394"/>
      <c r="HF25" s="394"/>
      <c r="HG25" s="394"/>
      <c r="HH25" s="394"/>
      <c r="HI25" s="394"/>
      <c r="HJ25" s="394"/>
      <c r="HK25" s="394"/>
      <c r="HL25" s="394"/>
      <c r="HM25" s="394"/>
      <c r="HN25" s="394"/>
      <c r="HO25" s="394"/>
      <c r="HP25" s="394"/>
      <c r="HQ25" s="394"/>
      <c r="HR25" s="394"/>
      <c r="HS25" s="394"/>
      <c r="HT25" s="394"/>
      <c r="HU25" s="394"/>
      <c r="HV25" s="394"/>
      <c r="HW25" s="394"/>
      <c r="HX25" s="394"/>
      <c r="HY25" s="394"/>
      <c r="HZ25" s="32"/>
      <c r="IA25" s="64"/>
      <c r="IB25" s="57"/>
      <c r="IC25" s="57"/>
      <c r="ID25" s="57"/>
      <c r="IE25" s="57"/>
      <c r="IF25" s="57"/>
      <c r="IG25" s="57"/>
      <c r="IH25" s="57"/>
      <c r="II25" s="57"/>
      <c r="IJ25" s="57"/>
      <c r="IK25" s="57"/>
      <c r="IL25" s="57"/>
      <c r="IM25" s="57"/>
      <c r="IN25" s="57"/>
      <c r="JQ25" s="57"/>
      <c r="JR25" s="57"/>
      <c r="JS25" s="57"/>
      <c r="JT25" s="57"/>
      <c r="JU25" s="57"/>
      <c r="JV25" s="57"/>
      <c r="JW25" s="57"/>
      <c r="JX25" s="57"/>
      <c r="JY25" s="57"/>
      <c r="JZ25" s="57"/>
      <c r="KA25" s="57"/>
      <c r="KB25" s="57"/>
      <c r="KC25" s="57"/>
      <c r="KD25" s="57"/>
      <c r="KE25" s="57"/>
      <c r="KF25" s="32"/>
      <c r="KG25" s="32"/>
      <c r="KH25" s="164"/>
      <c r="KI25" s="71"/>
      <c r="KJ25" s="71"/>
      <c r="KK25" s="71"/>
      <c r="KL25" s="71"/>
      <c r="KM25" s="71"/>
      <c r="KN25" s="71"/>
      <c r="KO25" s="71"/>
      <c r="KP25" s="71"/>
      <c r="KQ25" s="71"/>
      <c r="KR25" s="71"/>
      <c r="KS25" s="71"/>
      <c r="KT25" s="71"/>
      <c r="KU25" s="71"/>
      <c r="KV25" s="71"/>
      <c r="KW25" s="71"/>
      <c r="KX25" s="71"/>
      <c r="KY25" s="71"/>
      <c r="KZ25" s="71"/>
      <c r="LA25" s="71"/>
      <c r="LB25" s="71"/>
      <c r="LC25" s="71"/>
      <c r="LD25" s="71"/>
      <c r="LE25" s="71"/>
      <c r="LF25" s="71"/>
      <c r="LG25" s="71"/>
      <c r="LH25" s="71"/>
      <c r="LI25" s="71"/>
      <c r="LJ25" s="71"/>
      <c r="LK25" s="71"/>
      <c r="LL25" s="71"/>
      <c r="LM25" s="71"/>
      <c r="LN25" s="71"/>
      <c r="LO25" s="71"/>
      <c r="LP25" s="71"/>
      <c r="LQ25" s="71"/>
      <c r="LR25" s="71"/>
      <c r="LS25" s="71"/>
      <c r="LT25" s="71"/>
      <c r="LU25" s="71"/>
      <c r="LV25" s="71"/>
      <c r="LW25" s="71"/>
      <c r="LX25" s="71"/>
      <c r="LY25" s="71"/>
      <c r="LZ25" s="71"/>
      <c r="MA25" s="71"/>
      <c r="MB25" s="71"/>
      <c r="MC25" s="71"/>
      <c r="MD25" s="71"/>
      <c r="ME25" s="71"/>
      <c r="MF25" s="71"/>
      <c r="MG25" s="71"/>
      <c r="MH25" s="71"/>
      <c r="MI25" s="71"/>
      <c r="MJ25" s="71"/>
      <c r="MK25" s="71"/>
      <c r="ML25" s="164"/>
      <c r="MM25" s="32"/>
      <c r="MN25" s="32"/>
    </row>
    <row r="26" spans="2:352" ht="18" customHeight="1" x14ac:dyDescent="0.15">
      <c r="B26" s="244"/>
      <c r="C26" s="244"/>
      <c r="D26" s="244"/>
      <c r="E26" s="268" t="str">
        <f>IF(B26="","",TEXT(TEXT(請求書!$D$15,"YYYY/MM") &amp; "/" &amp; TEXT(B26,"00"),"AAA"))</f>
        <v/>
      </c>
      <c r="F26" s="269"/>
      <c r="G26" s="269"/>
      <c r="H26" s="270"/>
      <c r="I26" s="271"/>
      <c r="J26" s="271"/>
      <c r="K26" s="271"/>
      <c r="L26" s="271"/>
      <c r="M26" s="271"/>
      <c r="N26" s="271"/>
      <c r="O26" s="272" t="str">
        <f t="shared" si="3"/>
        <v/>
      </c>
      <c r="P26" s="272"/>
      <c r="Q26" s="273" t="str">
        <f t="shared" si="48"/>
        <v/>
      </c>
      <c r="R26" s="274"/>
      <c r="S26" s="274"/>
      <c r="T26" s="274"/>
      <c r="U26" s="274"/>
      <c r="V26" s="275"/>
      <c r="W26" s="276" t="str">
        <f t="shared" si="38"/>
        <v/>
      </c>
      <c r="X26" s="277"/>
      <c r="Y26" s="277"/>
      <c r="Z26" s="277"/>
      <c r="AA26" s="278"/>
      <c r="AB26" s="249"/>
      <c r="AC26" s="250"/>
      <c r="AD26" s="249"/>
      <c r="AE26" s="250"/>
      <c r="AF26" s="251" t="str">
        <f t="shared" si="0"/>
        <v/>
      </c>
      <c r="AG26" s="252"/>
      <c r="AH26" s="253"/>
      <c r="AI26" s="254" t="str">
        <f t="shared" si="45"/>
        <v/>
      </c>
      <c r="AJ26" s="255"/>
      <c r="AK26" s="256"/>
      <c r="AL26" s="254" t="str">
        <f t="shared" si="46"/>
        <v/>
      </c>
      <c r="AM26" s="255"/>
      <c r="AN26" s="256"/>
      <c r="AO26" s="257"/>
      <c r="AP26" s="257"/>
      <c r="AQ26" s="257"/>
      <c r="AR26" s="257"/>
      <c r="AS26" s="244"/>
      <c r="AT26" s="244"/>
      <c r="AU26" s="244"/>
      <c r="AV26" s="244"/>
      <c r="AW26" s="100"/>
      <c r="AX26" s="90" t="e">
        <f t="shared" ca="1" si="4"/>
        <v>#N/A</v>
      </c>
      <c r="AY26" s="124" t="str">
        <f t="shared" si="39"/>
        <v/>
      </c>
      <c r="AZ26" s="125" t="str">
        <f t="shared" si="40"/>
        <v/>
      </c>
      <c r="BA26" s="126" t="str">
        <f t="shared" si="5"/>
        <v/>
      </c>
      <c r="BB26" s="126" t="str">
        <f t="shared" si="6"/>
        <v/>
      </c>
      <c r="BC26" s="127" t="str">
        <f t="shared" si="7"/>
        <v/>
      </c>
      <c r="BD26" s="127" t="str">
        <f t="shared" si="8"/>
        <v/>
      </c>
      <c r="BE26" s="126" t="str">
        <f t="shared" si="9"/>
        <v/>
      </c>
      <c r="BF26" s="126" t="str">
        <f t="shared" si="10"/>
        <v/>
      </c>
      <c r="BG26" s="128" t="str">
        <f t="shared" si="41"/>
        <v/>
      </c>
      <c r="BH26" s="124" t="str">
        <f t="shared" si="1"/>
        <v/>
      </c>
      <c r="BI26" s="128" t="e">
        <f ca="1">IF(AND($AX26&lt;&gt;"",BE26&lt;&gt;"",BG26&gt;=IF(BG27="",0,BG27)),SUM(INDIRECT("bh"&amp;ROW()-BG26+1):BH26),"")</f>
        <v>#N/A</v>
      </c>
      <c r="BJ26" s="128" t="e">
        <f t="shared" ca="1" si="11"/>
        <v>#N/A</v>
      </c>
      <c r="BK26" s="128" t="e">
        <f t="shared" ca="1" si="12"/>
        <v>#N/A</v>
      </c>
      <c r="BL26" s="128" t="e">
        <f ca="1">IF(BK26="","",LEFT(AX26,3)&amp;TEXT(VLOOKUP(BK26,基本設定!$D$3:$E$50,2,FALSE),"000"))</f>
        <v>#N/A</v>
      </c>
      <c r="BM26" s="128" t="e">
        <f ca="1">IF(BL26="","",VLOOKUP(BL26,単価設定!$A$3:$F$477,6,FALSE))</f>
        <v>#N/A</v>
      </c>
      <c r="BN26" s="128" t="str">
        <f t="shared" si="42"/>
        <v/>
      </c>
      <c r="BO26" s="128" t="str">
        <f t="shared" si="13"/>
        <v/>
      </c>
      <c r="BP26" s="124" t="str">
        <f t="shared" si="14"/>
        <v/>
      </c>
      <c r="BQ26" s="128" t="str">
        <f t="shared" si="15"/>
        <v/>
      </c>
      <c r="BR26" s="129" t="str">
        <f t="shared" si="16"/>
        <v/>
      </c>
      <c r="BS26" s="129" t="str">
        <f t="shared" si="17"/>
        <v/>
      </c>
      <c r="BT26" s="127" t="str">
        <f t="shared" si="18"/>
        <v/>
      </c>
      <c r="BU26" s="127" t="str">
        <f t="shared" si="19"/>
        <v/>
      </c>
      <c r="BV26" s="126" t="str">
        <f t="shared" si="20"/>
        <v/>
      </c>
      <c r="BW26" s="126" t="str">
        <f t="shared" si="21"/>
        <v/>
      </c>
      <c r="BX26" s="128" t="str">
        <f t="shared" si="43"/>
        <v/>
      </c>
      <c r="BY26" s="124" t="str">
        <f t="shared" si="2"/>
        <v/>
      </c>
      <c r="BZ26" s="128" t="e">
        <f ca="1">IF(AND($AX26&lt;&gt;"",BV26&lt;&gt;"",BX26&gt;=IF(BX27="",0,BX27)),SUM(INDIRECT("by" &amp; ROW()-BX26+1):BY26),"")</f>
        <v>#N/A</v>
      </c>
      <c r="CA26" s="128" t="e">
        <f t="shared" ca="1" si="22"/>
        <v>#N/A</v>
      </c>
      <c r="CB26" s="128" t="e">
        <f t="shared" ca="1" si="23"/>
        <v>#N/A</v>
      </c>
      <c r="CC26" s="128" t="e">
        <f ca="1">IF(CB26="","",LEFT($AX26,3)&amp;TEXT(VLOOKUP(CB26,基本設定!$D$3:$E$50,2,FALSE),"100"))</f>
        <v>#N/A</v>
      </c>
      <c r="CD26" s="128" t="e">
        <f ca="1">IF(CC26="","",VLOOKUP(CC26,単価設定!$A$3:$F$477,6,FALSE))</f>
        <v>#N/A</v>
      </c>
      <c r="CE26" s="128" t="str">
        <f t="shared" si="44"/>
        <v/>
      </c>
      <c r="CF26" s="128" t="str">
        <f t="shared" si="24"/>
        <v/>
      </c>
      <c r="CG26" s="128" t="e">
        <f t="shared" ca="1" si="25"/>
        <v>#N/A</v>
      </c>
      <c r="CH26" s="128" t="e">
        <f ca="1">IF(CG26="","",VLOOKUP(CG26,単価設定!$A$3:$F$478,6,FALSE))</f>
        <v>#N/A</v>
      </c>
      <c r="CI26" s="128" t="e">
        <f t="shared" ca="1" si="26"/>
        <v>#N/A</v>
      </c>
      <c r="CJ26" s="128" t="e">
        <f ca="1">IF(CI26="","",VLOOKUP(CI26,単価設定!$A$3:$F$478,6,FALSE))</f>
        <v>#N/A</v>
      </c>
      <c r="CK26" s="128" t="e">
        <f t="shared" ca="1" si="27"/>
        <v>#N/A</v>
      </c>
      <c r="CL26" s="128" t="e">
        <f ca="1">SUM(CK$15:$CK26)</f>
        <v>#N/A</v>
      </c>
      <c r="CM26" s="128" t="e">
        <f t="shared" ca="1" si="28"/>
        <v>#N/A</v>
      </c>
      <c r="CN26" s="128" t="e">
        <f t="shared" ca="1" si="47"/>
        <v>#N/A</v>
      </c>
      <c r="CO26" s="128" t="e">
        <f t="shared" ca="1" si="29"/>
        <v>#N/A</v>
      </c>
      <c r="CP26" s="146" t="e">
        <f t="shared" ca="1" si="30"/>
        <v>#N/A</v>
      </c>
      <c r="CQ26" s="146" t="e">
        <f t="shared" ca="1" si="31"/>
        <v>#N/A</v>
      </c>
      <c r="CR26" s="146" t="e">
        <f t="shared" ca="1" si="32"/>
        <v>#N/A</v>
      </c>
      <c r="CS26" s="146" t="e">
        <f t="shared" ca="1" si="33"/>
        <v>#N/A</v>
      </c>
      <c r="CT26" s="128" t="e">
        <f ca="1">IF(BL26&lt;&gt;"",IF(COUNTIF(BL$15:BL26,BL26)=1,ROW(),""),"")</f>
        <v>#N/A</v>
      </c>
      <c r="CU26" s="128" t="e">
        <f ca="1">IF(CB26&lt;&gt;"",IF(COUNTIF(CB$15:CB26,CB26)=1,ROW(),""),"")</f>
        <v>#N/A</v>
      </c>
      <c r="CV26" s="128" t="e">
        <f ca="1">IF(CG26&lt;&gt;"",IF(COUNTIF(CG$15:CG26,CG26)=1,ROW(),""),"")</f>
        <v>#N/A</v>
      </c>
      <c r="CW26" s="146" t="e">
        <f ca="1">IF(CI26&lt;&gt;"",IF(COUNTIF(CI$15:CI26,CI26)=1,ROW(),""),"")</f>
        <v>#N/A</v>
      </c>
      <c r="CX26" s="128" t="str">
        <f t="shared" ca="1" si="34"/>
        <v/>
      </c>
      <c r="CY26" s="128" t="str">
        <f t="shared" ca="1" si="35"/>
        <v/>
      </c>
      <c r="CZ26" s="128" t="str">
        <f t="shared" ca="1" si="36"/>
        <v/>
      </c>
      <c r="DA26" s="146" t="str">
        <f t="shared" ca="1" si="37"/>
        <v/>
      </c>
      <c r="DB26" s="32"/>
      <c r="DD26" s="65"/>
      <c r="DE26" s="326"/>
      <c r="DF26" s="327"/>
      <c r="DG26" s="328"/>
      <c r="DH26" s="211"/>
      <c r="DI26" s="212"/>
      <c r="DJ26" s="212"/>
      <c r="DK26" s="212"/>
      <c r="DL26" s="212"/>
      <c r="DM26" s="212"/>
      <c r="DN26" s="212"/>
      <c r="DO26" s="212"/>
      <c r="DP26" s="213"/>
      <c r="DQ26" s="312"/>
      <c r="DR26" s="313"/>
      <c r="DS26" s="313"/>
      <c r="DT26" s="313"/>
      <c r="DU26" s="313"/>
      <c r="DV26" s="313"/>
      <c r="DW26" s="313"/>
      <c r="DX26" s="313"/>
      <c r="DY26" s="313"/>
      <c r="DZ26" s="313"/>
      <c r="EA26" s="313"/>
      <c r="EB26" s="313"/>
      <c r="EC26" s="314"/>
      <c r="ED26" s="266"/>
      <c r="EE26" s="267"/>
      <c r="EF26" s="267"/>
      <c r="EG26" s="267"/>
      <c r="EH26" s="267"/>
      <c r="EI26" s="267"/>
      <c r="EJ26" s="267"/>
      <c r="EK26" s="267"/>
      <c r="EL26" s="282"/>
      <c r="EM26" s="211"/>
      <c r="EN26" s="212"/>
      <c r="EO26" s="212"/>
      <c r="EP26" s="212"/>
      <c r="EQ26" s="213"/>
      <c r="ER26" s="266"/>
      <c r="ES26" s="267"/>
      <c r="ET26" s="267"/>
      <c r="EU26" s="267"/>
      <c r="EV26" s="267"/>
      <c r="EW26" s="267"/>
      <c r="EX26" s="267"/>
      <c r="EY26" s="267"/>
      <c r="EZ26" s="267"/>
      <c r="FA26" s="267"/>
      <c r="FB26" s="282"/>
      <c r="FC26" s="261"/>
      <c r="FD26" s="262"/>
      <c r="FE26" s="262"/>
      <c r="FF26" s="263"/>
      <c r="FG26" s="64"/>
      <c r="FH26" s="32"/>
      <c r="FI26" s="32"/>
      <c r="FJ26" s="32"/>
      <c r="FK26" s="32"/>
      <c r="FL26" s="65"/>
      <c r="FN26" s="394"/>
      <c r="FO26" s="394"/>
      <c r="FP26" s="394"/>
      <c r="FQ26" s="394"/>
      <c r="FR26" s="394"/>
      <c r="FS26" s="394"/>
      <c r="FT26" s="394"/>
      <c r="FU26" s="394"/>
      <c r="FV26" s="394"/>
      <c r="FW26" s="394"/>
      <c r="FX26" s="394"/>
      <c r="FY26" s="394"/>
      <c r="FZ26" s="394"/>
      <c r="GA26" s="394"/>
      <c r="GB26" s="394"/>
      <c r="GC26" s="394"/>
      <c r="GD26" s="394"/>
      <c r="GE26" s="394"/>
      <c r="GF26" s="394"/>
      <c r="GG26" s="427"/>
      <c r="GH26" s="427"/>
      <c r="GI26" s="427"/>
      <c r="GJ26" s="427"/>
      <c r="GK26" s="427"/>
      <c r="GL26" s="427"/>
      <c r="GM26" s="427"/>
      <c r="GN26" s="427"/>
      <c r="GO26" s="427"/>
      <c r="GP26" s="427"/>
      <c r="GQ26" s="427"/>
      <c r="GR26" s="427"/>
      <c r="GS26" s="427"/>
      <c r="GT26" s="427"/>
      <c r="GU26" s="394"/>
      <c r="GV26" s="394"/>
      <c r="GW26" s="394"/>
      <c r="GX26" s="394"/>
      <c r="GY26" s="394"/>
      <c r="GZ26" s="394"/>
      <c r="HA26" s="394"/>
      <c r="HB26" s="394"/>
      <c r="HC26" s="394"/>
      <c r="HD26" s="394"/>
      <c r="HE26" s="394"/>
      <c r="HF26" s="394"/>
      <c r="HG26" s="394"/>
      <c r="HH26" s="394"/>
      <c r="HI26" s="394"/>
      <c r="HJ26" s="394"/>
      <c r="HK26" s="394"/>
      <c r="HL26" s="394"/>
      <c r="HM26" s="394"/>
      <c r="HN26" s="394"/>
      <c r="HO26" s="394"/>
      <c r="HP26" s="394"/>
      <c r="HQ26" s="394"/>
      <c r="HR26" s="394"/>
      <c r="HS26" s="394"/>
      <c r="HT26" s="394"/>
      <c r="HU26" s="394"/>
      <c r="HV26" s="394"/>
      <c r="HW26" s="394"/>
      <c r="HX26" s="394"/>
      <c r="HY26" s="394"/>
      <c r="HZ26" s="32"/>
      <c r="IA26" s="64"/>
      <c r="IB26" s="57"/>
      <c r="IC26" s="57"/>
      <c r="ID26" s="57"/>
      <c r="IE26" s="57"/>
      <c r="IF26" s="443" t="s">
        <v>717</v>
      </c>
      <c r="IG26" s="432"/>
      <c r="IH26" s="443" t="s">
        <v>721</v>
      </c>
      <c r="II26" s="431"/>
      <c r="IJ26" s="431"/>
      <c r="IK26" s="432"/>
      <c r="IL26" s="72"/>
      <c r="IM26" s="54"/>
      <c r="IN26" s="54"/>
      <c r="IO26" s="54"/>
      <c r="IP26" s="54"/>
      <c r="IQ26" s="54"/>
      <c r="IR26" s="54"/>
      <c r="IS26" s="54"/>
      <c r="IT26" s="54"/>
      <c r="IU26" s="54"/>
      <c r="IV26" s="54"/>
      <c r="IW26" s="54"/>
      <c r="IX26" s="54"/>
      <c r="IY26" s="54"/>
      <c r="IZ26" s="54"/>
      <c r="JA26" s="54"/>
      <c r="JB26" s="54"/>
      <c r="JC26" s="54"/>
      <c r="JD26" s="54"/>
      <c r="JE26" s="54"/>
      <c r="JF26" s="54"/>
      <c r="JG26" s="54"/>
      <c r="JH26" s="54"/>
      <c r="JI26" s="54"/>
      <c r="JJ26" s="54"/>
      <c r="JK26" s="54"/>
      <c r="JL26" s="54"/>
      <c r="JM26" s="54"/>
      <c r="JN26" s="54"/>
      <c r="JO26" s="54"/>
      <c r="JP26" s="55"/>
      <c r="JQ26" s="54"/>
      <c r="JR26" s="54"/>
      <c r="JS26" s="54"/>
      <c r="JT26" s="54"/>
      <c r="JU26" s="54"/>
      <c r="JV26" s="54"/>
      <c r="JW26" s="54"/>
      <c r="JX26" s="54"/>
      <c r="JY26" s="54"/>
      <c r="JZ26" s="54"/>
      <c r="KA26" s="54"/>
      <c r="KB26" s="54"/>
      <c r="KC26" s="54"/>
      <c r="KD26" s="73"/>
      <c r="KE26" s="57"/>
      <c r="KF26" s="32"/>
      <c r="KG26" s="32"/>
      <c r="KH26" s="164"/>
      <c r="KI26" s="74"/>
      <c r="KJ26" s="74"/>
      <c r="KK26" s="74"/>
      <c r="KL26" s="74"/>
      <c r="KM26" s="74"/>
      <c r="KN26" s="74"/>
      <c r="KO26" s="74"/>
      <c r="KP26" s="74"/>
      <c r="KQ26" s="74"/>
      <c r="KR26" s="74"/>
      <c r="KS26" s="74"/>
      <c r="KT26" s="74"/>
      <c r="KU26" s="74"/>
      <c r="KV26" s="74"/>
      <c r="KW26" s="74"/>
      <c r="KX26" s="74"/>
      <c r="KY26" s="74"/>
      <c r="KZ26" s="74"/>
      <c r="LA26" s="74"/>
      <c r="LB26" s="74"/>
      <c r="LC26" s="74"/>
      <c r="LD26" s="74"/>
      <c r="LE26" s="74"/>
      <c r="LF26" s="74"/>
      <c r="LG26" s="74"/>
      <c r="LH26" s="74"/>
      <c r="LI26" s="74"/>
      <c r="LJ26" s="74"/>
      <c r="LK26" s="74"/>
      <c r="LL26" s="74"/>
      <c r="LM26" s="74"/>
      <c r="LN26" s="74"/>
      <c r="LO26" s="74"/>
      <c r="LP26" s="74"/>
      <c r="LQ26" s="74"/>
      <c r="LR26" s="74"/>
      <c r="LS26" s="74"/>
      <c r="LT26" s="74"/>
      <c r="LU26" s="74"/>
      <c r="LV26" s="74"/>
      <c r="LW26" s="74"/>
      <c r="LX26" s="74"/>
      <c r="LY26" s="74"/>
      <c r="LZ26" s="74"/>
      <c r="MA26" s="75"/>
      <c r="MB26" s="74"/>
      <c r="MC26" s="74"/>
      <c r="MD26" s="74"/>
      <c r="ME26" s="74"/>
      <c r="MF26" s="74"/>
      <c r="MG26" s="74"/>
      <c r="MH26" s="74"/>
      <c r="MI26" s="74"/>
      <c r="MJ26" s="74"/>
      <c r="MK26" s="74"/>
      <c r="ML26" s="164"/>
      <c r="MM26" s="32"/>
      <c r="MN26" s="32"/>
    </row>
    <row r="27" spans="2:352" ht="18" customHeight="1" x14ac:dyDescent="0.15">
      <c r="B27" s="244"/>
      <c r="C27" s="244"/>
      <c r="D27" s="244"/>
      <c r="E27" s="268" t="str">
        <f>IF(B27="","",TEXT(TEXT(請求書!$D$15,"YYYY/MM") &amp; "/" &amp; TEXT(B27,"00"),"AAA"))</f>
        <v/>
      </c>
      <c r="F27" s="269"/>
      <c r="G27" s="269"/>
      <c r="H27" s="270"/>
      <c r="I27" s="271"/>
      <c r="J27" s="271"/>
      <c r="K27" s="271"/>
      <c r="L27" s="271"/>
      <c r="M27" s="271"/>
      <c r="N27" s="271"/>
      <c r="O27" s="272" t="str">
        <f t="shared" si="3"/>
        <v/>
      </c>
      <c r="P27" s="272"/>
      <c r="Q27" s="273" t="str">
        <f t="shared" si="48"/>
        <v/>
      </c>
      <c r="R27" s="274"/>
      <c r="S27" s="274"/>
      <c r="T27" s="274"/>
      <c r="U27" s="274"/>
      <c r="V27" s="275"/>
      <c r="W27" s="276" t="str">
        <f t="shared" si="38"/>
        <v/>
      </c>
      <c r="X27" s="277"/>
      <c r="Y27" s="277"/>
      <c r="Z27" s="277"/>
      <c r="AA27" s="278"/>
      <c r="AB27" s="249"/>
      <c r="AC27" s="250"/>
      <c r="AD27" s="249"/>
      <c r="AE27" s="250"/>
      <c r="AF27" s="251" t="str">
        <f t="shared" si="0"/>
        <v/>
      </c>
      <c r="AG27" s="252"/>
      <c r="AH27" s="253"/>
      <c r="AI27" s="254" t="str">
        <f t="shared" si="45"/>
        <v/>
      </c>
      <c r="AJ27" s="255"/>
      <c r="AK27" s="256"/>
      <c r="AL27" s="254" t="str">
        <f t="shared" si="46"/>
        <v/>
      </c>
      <c r="AM27" s="255"/>
      <c r="AN27" s="256"/>
      <c r="AO27" s="257"/>
      <c r="AP27" s="257"/>
      <c r="AQ27" s="257"/>
      <c r="AR27" s="257"/>
      <c r="AS27" s="244"/>
      <c r="AT27" s="244"/>
      <c r="AU27" s="244"/>
      <c r="AV27" s="244"/>
      <c r="AW27" s="100"/>
      <c r="AX27" s="90" t="e">
        <f t="shared" ca="1" si="4"/>
        <v>#N/A</v>
      </c>
      <c r="AY27" s="124" t="str">
        <f t="shared" si="39"/>
        <v/>
      </c>
      <c r="AZ27" s="125" t="str">
        <f t="shared" si="40"/>
        <v/>
      </c>
      <c r="BA27" s="126" t="str">
        <f t="shared" si="5"/>
        <v/>
      </c>
      <c r="BB27" s="126" t="str">
        <f t="shared" si="6"/>
        <v/>
      </c>
      <c r="BC27" s="127" t="str">
        <f t="shared" si="7"/>
        <v/>
      </c>
      <c r="BD27" s="127" t="str">
        <f t="shared" si="8"/>
        <v/>
      </c>
      <c r="BE27" s="126" t="str">
        <f t="shared" si="9"/>
        <v/>
      </c>
      <c r="BF27" s="126" t="str">
        <f t="shared" si="10"/>
        <v/>
      </c>
      <c r="BG27" s="128" t="str">
        <f t="shared" si="41"/>
        <v/>
      </c>
      <c r="BH27" s="124" t="str">
        <f t="shared" si="1"/>
        <v/>
      </c>
      <c r="BI27" s="128" t="e">
        <f ca="1">IF(AND($AX27&lt;&gt;"",BE27&lt;&gt;"",BG27&gt;=IF(BG28="",0,BG28)),SUM(INDIRECT("bh"&amp;ROW()-BG27+1):BH27),"")</f>
        <v>#N/A</v>
      </c>
      <c r="BJ27" s="128" t="e">
        <f t="shared" ca="1" si="11"/>
        <v>#N/A</v>
      </c>
      <c r="BK27" s="128" t="e">
        <f t="shared" ca="1" si="12"/>
        <v>#N/A</v>
      </c>
      <c r="BL27" s="128" t="e">
        <f ca="1">IF(BK27="","",LEFT(AX27,3)&amp;TEXT(VLOOKUP(BK27,基本設定!$D$3:$E$50,2,FALSE),"000"))</f>
        <v>#N/A</v>
      </c>
      <c r="BM27" s="128" t="e">
        <f ca="1">IF(BL27="","",VLOOKUP(BL27,単価設定!$A$3:$F$477,6,FALSE))</f>
        <v>#N/A</v>
      </c>
      <c r="BN27" s="128" t="str">
        <f t="shared" si="42"/>
        <v/>
      </c>
      <c r="BO27" s="128" t="str">
        <f t="shared" si="13"/>
        <v/>
      </c>
      <c r="BP27" s="124" t="str">
        <f t="shared" si="14"/>
        <v/>
      </c>
      <c r="BQ27" s="128" t="str">
        <f t="shared" si="15"/>
        <v/>
      </c>
      <c r="BR27" s="129" t="str">
        <f t="shared" si="16"/>
        <v/>
      </c>
      <c r="BS27" s="129" t="str">
        <f t="shared" si="17"/>
        <v/>
      </c>
      <c r="BT27" s="127" t="str">
        <f t="shared" si="18"/>
        <v/>
      </c>
      <c r="BU27" s="127" t="str">
        <f t="shared" si="19"/>
        <v/>
      </c>
      <c r="BV27" s="126" t="str">
        <f t="shared" si="20"/>
        <v/>
      </c>
      <c r="BW27" s="126" t="str">
        <f t="shared" si="21"/>
        <v/>
      </c>
      <c r="BX27" s="128" t="str">
        <f t="shared" si="43"/>
        <v/>
      </c>
      <c r="BY27" s="124" t="str">
        <f t="shared" si="2"/>
        <v/>
      </c>
      <c r="BZ27" s="128" t="e">
        <f ca="1">IF(AND($AX27&lt;&gt;"",BV27&lt;&gt;"",BX27&gt;=IF(BX28="",0,BX28)),SUM(INDIRECT("by" &amp; ROW()-BX27+1):BY27),"")</f>
        <v>#N/A</v>
      </c>
      <c r="CA27" s="128" t="e">
        <f t="shared" ca="1" si="22"/>
        <v>#N/A</v>
      </c>
      <c r="CB27" s="128" t="e">
        <f t="shared" ca="1" si="23"/>
        <v>#N/A</v>
      </c>
      <c r="CC27" s="128" t="e">
        <f ca="1">IF(CB27="","",LEFT($AX27,3)&amp;TEXT(VLOOKUP(CB27,基本設定!$D$3:$E$50,2,FALSE),"100"))</f>
        <v>#N/A</v>
      </c>
      <c r="CD27" s="128" t="e">
        <f ca="1">IF(CC27="","",VLOOKUP(CC27,単価設定!$A$3:$F$477,6,FALSE))</f>
        <v>#N/A</v>
      </c>
      <c r="CE27" s="128" t="str">
        <f t="shared" si="44"/>
        <v/>
      </c>
      <c r="CF27" s="128" t="str">
        <f t="shared" si="24"/>
        <v/>
      </c>
      <c r="CG27" s="128" t="e">
        <f t="shared" ca="1" si="25"/>
        <v>#N/A</v>
      </c>
      <c r="CH27" s="128" t="e">
        <f ca="1">IF(CG27="","",VLOOKUP(CG27,単価設定!$A$3:$F$478,6,FALSE))</f>
        <v>#N/A</v>
      </c>
      <c r="CI27" s="128" t="e">
        <f t="shared" ca="1" si="26"/>
        <v>#N/A</v>
      </c>
      <c r="CJ27" s="128" t="e">
        <f ca="1">IF(CI27="","",VLOOKUP(CI27,単価設定!$A$3:$F$478,6,FALSE))</f>
        <v>#N/A</v>
      </c>
      <c r="CK27" s="128" t="e">
        <f t="shared" ca="1" si="27"/>
        <v>#N/A</v>
      </c>
      <c r="CL27" s="128" t="e">
        <f ca="1">SUM(CK$15:$CK27)</f>
        <v>#N/A</v>
      </c>
      <c r="CM27" s="128" t="e">
        <f t="shared" ca="1" si="28"/>
        <v>#N/A</v>
      </c>
      <c r="CN27" s="128" t="e">
        <f t="shared" ca="1" si="47"/>
        <v>#N/A</v>
      </c>
      <c r="CO27" s="128" t="e">
        <f t="shared" ca="1" si="29"/>
        <v>#N/A</v>
      </c>
      <c r="CP27" s="146" t="e">
        <f t="shared" ca="1" si="30"/>
        <v>#N/A</v>
      </c>
      <c r="CQ27" s="146" t="e">
        <f t="shared" ca="1" si="31"/>
        <v>#N/A</v>
      </c>
      <c r="CR27" s="146" t="e">
        <f t="shared" ca="1" si="32"/>
        <v>#N/A</v>
      </c>
      <c r="CS27" s="146" t="e">
        <f t="shared" ca="1" si="33"/>
        <v>#N/A</v>
      </c>
      <c r="CT27" s="128" t="e">
        <f ca="1">IF(BL27&lt;&gt;"",IF(COUNTIF(BL$15:BL27,BL27)=1,ROW(),""),"")</f>
        <v>#N/A</v>
      </c>
      <c r="CU27" s="128" t="e">
        <f ca="1">IF(CB27&lt;&gt;"",IF(COUNTIF(CB$15:CB27,CB27)=1,ROW(),""),"")</f>
        <v>#N/A</v>
      </c>
      <c r="CV27" s="128" t="e">
        <f ca="1">IF(CG27&lt;&gt;"",IF(COUNTIF(CG$15:CG27,CG27)=1,ROW(),""),"")</f>
        <v>#N/A</v>
      </c>
      <c r="CW27" s="146" t="e">
        <f ca="1">IF(CI27&lt;&gt;"",IF(COUNTIF(CI$15:CI27,CI27)=1,ROW(),""),"")</f>
        <v>#N/A</v>
      </c>
      <c r="CX27" s="128" t="str">
        <f t="shared" ca="1" si="34"/>
        <v/>
      </c>
      <c r="CY27" s="128" t="str">
        <f t="shared" ca="1" si="35"/>
        <v/>
      </c>
      <c r="CZ27" s="128" t="str">
        <f t="shared" ca="1" si="36"/>
        <v/>
      </c>
      <c r="DA27" s="146" t="str">
        <f t="shared" ca="1" si="37"/>
        <v/>
      </c>
      <c r="DB27" s="32"/>
      <c r="DD27" s="65"/>
      <c r="DE27" s="326"/>
      <c r="DF27" s="327"/>
      <c r="DG27" s="328"/>
      <c r="DH27" s="303" t="str">
        <f ca="1">IFERROR(VLOOKUP(TEXT(SMALL($CX$15:$DA$143,6),"000000"),単価設定!$A$3:$F$478,1,FALSE),"")</f>
        <v/>
      </c>
      <c r="DI27" s="304"/>
      <c r="DJ27" s="304"/>
      <c r="DK27" s="304"/>
      <c r="DL27" s="304"/>
      <c r="DM27" s="304"/>
      <c r="DN27" s="304"/>
      <c r="DO27" s="304"/>
      <c r="DP27" s="305"/>
      <c r="DQ27" s="306" t="str">
        <f ca="1">IF(ISERROR(VLOOKUP(DH27,単価設定!$A$3:$F$478,4,FALSE)),"",VLOOKUP(DH27,単価設定!$A$3:$F$478,4,FALSE))</f>
        <v/>
      </c>
      <c r="DR27" s="307"/>
      <c r="DS27" s="307"/>
      <c r="DT27" s="307"/>
      <c r="DU27" s="307"/>
      <c r="DV27" s="307"/>
      <c r="DW27" s="307"/>
      <c r="DX27" s="307"/>
      <c r="DY27" s="307"/>
      <c r="DZ27" s="307"/>
      <c r="EA27" s="307"/>
      <c r="EB27" s="307"/>
      <c r="EC27" s="308"/>
      <c r="ED27" s="264" t="str">
        <f ca="1">IF(ISERROR(VLOOKUP(DH27,単価設定!$A$3:$F$478,5,FALSE)),"",VLOOKUP(DH27,単価設定!$A$3:$F$478,5,FALSE))</f>
        <v/>
      </c>
      <c r="EE27" s="265"/>
      <c r="EF27" s="265"/>
      <c r="EG27" s="265"/>
      <c r="EH27" s="265"/>
      <c r="EI27" s="265"/>
      <c r="EJ27" s="265"/>
      <c r="EK27" s="265"/>
      <c r="EL27" s="281"/>
      <c r="EM27" s="303" t="str">
        <f ca="1">IF(DH27="","",COUNTIF($BL$15:$BL$143,DH27)+COUNTIF($CC$15:$CC$143,DH27)+COUNTIF($CG$15:$CG$143,DH27)+COUNTIF($CI$15:$CI$143,DH27))</f>
        <v/>
      </c>
      <c r="EN27" s="304"/>
      <c r="EO27" s="304"/>
      <c r="EP27" s="304"/>
      <c r="EQ27" s="305"/>
      <c r="ER27" s="264" t="str">
        <f ca="1">IF(AND(ED27&lt;&gt;"",EM27&lt;&gt;""),IF(ED27*EM27=0,"",ED27*EM27),"")</f>
        <v/>
      </c>
      <c r="ES27" s="265"/>
      <c r="ET27" s="265"/>
      <c r="EU27" s="265"/>
      <c r="EV27" s="265"/>
      <c r="EW27" s="265"/>
      <c r="EX27" s="265"/>
      <c r="EY27" s="265"/>
      <c r="EZ27" s="265"/>
      <c r="FA27" s="265"/>
      <c r="FB27" s="281"/>
      <c r="FC27" s="258"/>
      <c r="FD27" s="259"/>
      <c r="FE27" s="259"/>
      <c r="FF27" s="260"/>
      <c r="FG27" s="64"/>
      <c r="FH27" s="32"/>
      <c r="FI27" s="32"/>
      <c r="FJ27" s="32"/>
      <c r="FK27" s="32"/>
      <c r="FL27" s="65"/>
      <c r="FN27" s="394"/>
      <c r="FO27" s="394"/>
      <c r="FP27" s="394"/>
      <c r="FQ27" s="394"/>
      <c r="FR27" s="394"/>
      <c r="FS27" s="394"/>
      <c r="FT27" s="394"/>
      <c r="FU27" s="394"/>
      <c r="FV27" s="394"/>
      <c r="FW27" s="394"/>
      <c r="FX27" s="394"/>
      <c r="FY27" s="394"/>
      <c r="FZ27" s="394"/>
      <c r="GA27" s="394"/>
      <c r="GB27" s="394"/>
      <c r="GC27" s="394"/>
      <c r="GD27" s="394"/>
      <c r="GE27" s="394"/>
      <c r="GF27" s="394"/>
      <c r="GG27" s="427"/>
      <c r="GH27" s="427"/>
      <c r="GI27" s="427"/>
      <c r="GJ27" s="427"/>
      <c r="GK27" s="427"/>
      <c r="GL27" s="427"/>
      <c r="GM27" s="427"/>
      <c r="GN27" s="427"/>
      <c r="GO27" s="427"/>
      <c r="GP27" s="427"/>
      <c r="GQ27" s="427"/>
      <c r="GR27" s="427"/>
      <c r="GS27" s="427"/>
      <c r="GT27" s="427"/>
      <c r="GU27" s="394"/>
      <c r="GV27" s="394"/>
      <c r="GW27" s="394"/>
      <c r="GX27" s="394"/>
      <c r="GY27" s="394"/>
      <c r="GZ27" s="394"/>
      <c r="HA27" s="394"/>
      <c r="HB27" s="394"/>
      <c r="HC27" s="394"/>
      <c r="HD27" s="394"/>
      <c r="HE27" s="394"/>
      <c r="HF27" s="394"/>
      <c r="HG27" s="394"/>
      <c r="HH27" s="394"/>
      <c r="HI27" s="394"/>
      <c r="HJ27" s="394"/>
      <c r="HK27" s="394"/>
      <c r="HL27" s="394"/>
      <c r="HM27" s="394"/>
      <c r="HN27" s="394"/>
      <c r="HO27" s="394"/>
      <c r="HP27" s="394"/>
      <c r="HQ27" s="394"/>
      <c r="HR27" s="394"/>
      <c r="HS27" s="394"/>
      <c r="HT27" s="394"/>
      <c r="HU27" s="394"/>
      <c r="HV27" s="394"/>
      <c r="HW27" s="394"/>
      <c r="HX27" s="394"/>
      <c r="HY27" s="394"/>
      <c r="HZ27" s="32"/>
      <c r="IA27" s="64"/>
      <c r="IB27" s="57"/>
      <c r="IC27" s="57"/>
      <c r="ID27" s="57"/>
      <c r="IF27" s="444"/>
      <c r="IG27" s="434"/>
      <c r="IH27" s="444"/>
      <c r="II27" s="433"/>
      <c r="IJ27" s="433"/>
      <c r="IK27" s="434"/>
      <c r="IL27" s="76"/>
      <c r="IM27" s="232" t="s">
        <v>718</v>
      </c>
      <c r="IN27" s="232"/>
      <c r="IO27" s="232"/>
      <c r="IP27" s="232"/>
      <c r="IQ27" s="232"/>
      <c r="IR27" s="232"/>
      <c r="IS27" s="232"/>
      <c r="IT27" s="232"/>
      <c r="IU27" s="232"/>
      <c r="IV27" s="232"/>
      <c r="IW27" s="232"/>
      <c r="IX27" s="232"/>
      <c r="IY27" s="232"/>
      <c r="IZ27" s="232"/>
      <c r="JA27" s="232"/>
      <c r="JB27" s="232"/>
      <c r="JC27" s="232"/>
      <c r="JD27" s="232"/>
      <c r="JE27" s="232"/>
      <c r="JF27" s="232"/>
      <c r="JG27" s="232"/>
      <c r="JH27" s="232"/>
      <c r="JI27" s="232"/>
      <c r="JJ27" s="232"/>
      <c r="JK27" s="232"/>
      <c r="JL27" s="232"/>
      <c r="JM27" s="232"/>
      <c r="JN27" s="232"/>
      <c r="JO27" s="232"/>
      <c r="JP27" s="77"/>
      <c r="JQ27" s="57"/>
      <c r="JR27" s="57"/>
      <c r="JS27" s="57"/>
      <c r="JT27" s="57"/>
      <c r="JU27" s="57"/>
      <c r="JV27" s="57"/>
      <c r="JW27" s="57"/>
      <c r="JX27" s="57"/>
      <c r="JY27" s="57"/>
      <c r="JZ27" s="57"/>
      <c r="KA27" s="57"/>
      <c r="KB27" s="57"/>
      <c r="KC27" s="57"/>
      <c r="KD27" s="77"/>
      <c r="KE27" s="57"/>
      <c r="KF27" s="32"/>
      <c r="KG27" s="32"/>
      <c r="KH27" s="164"/>
      <c r="KI27" s="56"/>
      <c r="KJ27" s="56"/>
      <c r="KK27" s="56"/>
      <c r="KL27" s="56"/>
      <c r="KM27" s="56"/>
      <c r="KN27" s="56"/>
      <c r="KO27" s="56"/>
      <c r="KP27" s="56"/>
      <c r="KQ27" s="56"/>
      <c r="KR27" s="56"/>
      <c r="KS27" s="56"/>
      <c r="KT27" s="56"/>
      <c r="KU27" s="56"/>
      <c r="KV27" s="56"/>
      <c r="KW27" s="56"/>
      <c r="KX27" s="56"/>
      <c r="KY27" s="56"/>
      <c r="KZ27" s="56"/>
      <c r="LA27" s="442" t="s">
        <v>739</v>
      </c>
      <c r="LB27" s="442"/>
      <c r="LC27" s="442"/>
      <c r="LD27" s="442"/>
      <c r="LE27" s="442"/>
      <c r="LF27" s="442"/>
      <c r="LG27" s="442"/>
      <c r="LH27" s="442"/>
      <c r="LI27" s="442"/>
      <c r="LJ27" s="442"/>
      <c r="LK27" s="442"/>
      <c r="LL27" s="442"/>
      <c r="LM27" s="442"/>
      <c r="LN27" s="442"/>
      <c r="LO27" s="442"/>
      <c r="LP27" s="442"/>
      <c r="LQ27" s="442"/>
      <c r="LR27" s="442"/>
      <c r="LS27" s="442"/>
      <c r="LT27" s="56"/>
      <c r="LU27" s="56"/>
      <c r="LV27" s="56"/>
      <c r="LW27" s="56"/>
      <c r="LX27" s="56"/>
      <c r="LY27" s="56"/>
      <c r="LZ27" s="56"/>
      <c r="MA27" s="56"/>
      <c r="MB27" s="56"/>
      <c r="MC27" s="56"/>
      <c r="MD27" s="56"/>
      <c r="ME27" s="56"/>
      <c r="MF27" s="56"/>
      <c r="MG27" s="56"/>
      <c r="MH27" s="56"/>
      <c r="MI27" s="56"/>
      <c r="MJ27" s="56"/>
      <c r="MK27" s="56"/>
      <c r="ML27" s="164"/>
      <c r="MM27" s="32"/>
      <c r="MN27" s="32"/>
    </row>
    <row r="28" spans="2:352" ht="18" customHeight="1" x14ac:dyDescent="0.15">
      <c r="B28" s="244"/>
      <c r="C28" s="244"/>
      <c r="D28" s="244"/>
      <c r="E28" s="268" t="str">
        <f>IF(B28="","",TEXT(TEXT(請求書!$D$15,"YYYY/MM") &amp; "/" &amp; TEXT(B28,"00"),"AAA"))</f>
        <v/>
      </c>
      <c r="F28" s="269"/>
      <c r="G28" s="269"/>
      <c r="H28" s="270"/>
      <c r="I28" s="271"/>
      <c r="J28" s="271"/>
      <c r="K28" s="271"/>
      <c r="L28" s="271"/>
      <c r="M28" s="271"/>
      <c r="N28" s="271"/>
      <c r="O28" s="272" t="str">
        <f t="shared" si="3"/>
        <v/>
      </c>
      <c r="P28" s="272"/>
      <c r="Q28" s="273" t="str">
        <f t="shared" si="48"/>
        <v/>
      </c>
      <c r="R28" s="274"/>
      <c r="S28" s="274"/>
      <c r="T28" s="274"/>
      <c r="U28" s="274"/>
      <c r="V28" s="275"/>
      <c r="W28" s="276" t="str">
        <f t="shared" si="38"/>
        <v/>
      </c>
      <c r="X28" s="277"/>
      <c r="Y28" s="277"/>
      <c r="Z28" s="277"/>
      <c r="AA28" s="278"/>
      <c r="AB28" s="249"/>
      <c r="AC28" s="250"/>
      <c r="AD28" s="249"/>
      <c r="AE28" s="250"/>
      <c r="AF28" s="251" t="str">
        <f t="shared" si="0"/>
        <v/>
      </c>
      <c r="AG28" s="252"/>
      <c r="AH28" s="253"/>
      <c r="AI28" s="254" t="str">
        <f t="shared" si="45"/>
        <v/>
      </c>
      <c r="AJ28" s="255"/>
      <c r="AK28" s="256"/>
      <c r="AL28" s="254" t="str">
        <f t="shared" si="46"/>
        <v/>
      </c>
      <c r="AM28" s="255"/>
      <c r="AN28" s="256"/>
      <c r="AO28" s="257"/>
      <c r="AP28" s="257"/>
      <c r="AQ28" s="257"/>
      <c r="AR28" s="257"/>
      <c r="AS28" s="244"/>
      <c r="AT28" s="244"/>
      <c r="AU28" s="244"/>
      <c r="AV28" s="244"/>
      <c r="AW28" s="100"/>
      <c r="AX28" s="90" t="e">
        <f t="shared" ca="1" si="4"/>
        <v>#N/A</v>
      </c>
      <c r="AY28" s="124" t="str">
        <f t="shared" si="39"/>
        <v/>
      </c>
      <c r="AZ28" s="125" t="str">
        <f t="shared" si="40"/>
        <v/>
      </c>
      <c r="BA28" s="126" t="str">
        <f t="shared" si="5"/>
        <v/>
      </c>
      <c r="BB28" s="126" t="str">
        <f t="shared" si="6"/>
        <v/>
      </c>
      <c r="BC28" s="127" t="str">
        <f t="shared" si="7"/>
        <v/>
      </c>
      <c r="BD28" s="127" t="str">
        <f t="shared" si="8"/>
        <v/>
      </c>
      <c r="BE28" s="126" t="str">
        <f t="shared" si="9"/>
        <v/>
      </c>
      <c r="BF28" s="126" t="str">
        <f t="shared" si="10"/>
        <v/>
      </c>
      <c r="BG28" s="128" t="str">
        <f t="shared" si="41"/>
        <v/>
      </c>
      <c r="BH28" s="124" t="str">
        <f t="shared" si="1"/>
        <v/>
      </c>
      <c r="BI28" s="128" t="e">
        <f ca="1">IF(AND($AX28&lt;&gt;"",BE28&lt;&gt;"",BG28&gt;=IF(BG29="",0,BG29)),SUM(INDIRECT("bh"&amp;ROW()-BG28+1):BH28),"")</f>
        <v>#N/A</v>
      </c>
      <c r="BJ28" s="128" t="e">
        <f t="shared" ca="1" si="11"/>
        <v>#N/A</v>
      </c>
      <c r="BK28" s="128" t="e">
        <f t="shared" ca="1" si="12"/>
        <v>#N/A</v>
      </c>
      <c r="BL28" s="128" t="e">
        <f ca="1">IF(BK28="","",LEFT(AX28,3)&amp;TEXT(VLOOKUP(BK28,基本設定!$D$3:$E$50,2,FALSE),"000"))</f>
        <v>#N/A</v>
      </c>
      <c r="BM28" s="128" t="e">
        <f ca="1">IF(BL28="","",VLOOKUP(BL28,単価設定!$A$3:$F$477,6,FALSE))</f>
        <v>#N/A</v>
      </c>
      <c r="BN28" s="128" t="str">
        <f t="shared" si="42"/>
        <v/>
      </c>
      <c r="BO28" s="128" t="str">
        <f t="shared" si="13"/>
        <v/>
      </c>
      <c r="BP28" s="124" t="str">
        <f t="shared" si="14"/>
        <v/>
      </c>
      <c r="BQ28" s="128" t="str">
        <f t="shared" si="15"/>
        <v/>
      </c>
      <c r="BR28" s="129" t="str">
        <f t="shared" si="16"/>
        <v/>
      </c>
      <c r="BS28" s="129" t="str">
        <f t="shared" si="17"/>
        <v/>
      </c>
      <c r="BT28" s="127" t="str">
        <f t="shared" si="18"/>
        <v/>
      </c>
      <c r="BU28" s="127" t="str">
        <f t="shared" si="19"/>
        <v/>
      </c>
      <c r="BV28" s="126" t="str">
        <f t="shared" si="20"/>
        <v/>
      </c>
      <c r="BW28" s="126" t="str">
        <f t="shared" si="21"/>
        <v/>
      </c>
      <c r="BX28" s="128" t="str">
        <f t="shared" si="43"/>
        <v/>
      </c>
      <c r="BY28" s="124" t="str">
        <f t="shared" si="2"/>
        <v/>
      </c>
      <c r="BZ28" s="128" t="e">
        <f ca="1">IF(AND($AX28&lt;&gt;"",BV28&lt;&gt;"",BX28&gt;=IF(BX29="",0,BX29)),SUM(INDIRECT("by" &amp; ROW()-BX28+1):BY28),"")</f>
        <v>#N/A</v>
      </c>
      <c r="CA28" s="128" t="e">
        <f t="shared" ca="1" si="22"/>
        <v>#N/A</v>
      </c>
      <c r="CB28" s="128" t="e">
        <f t="shared" ca="1" si="23"/>
        <v>#N/A</v>
      </c>
      <c r="CC28" s="128" t="e">
        <f ca="1">IF(CB28="","",LEFT($AX28,3)&amp;TEXT(VLOOKUP(CB28,基本設定!$D$3:$E$50,2,FALSE),"100"))</f>
        <v>#N/A</v>
      </c>
      <c r="CD28" s="128" t="e">
        <f ca="1">IF(CC28="","",VLOOKUP(CC28,単価設定!$A$3:$F$477,6,FALSE))</f>
        <v>#N/A</v>
      </c>
      <c r="CE28" s="128" t="str">
        <f t="shared" si="44"/>
        <v/>
      </c>
      <c r="CF28" s="128" t="str">
        <f t="shared" si="24"/>
        <v/>
      </c>
      <c r="CG28" s="128" t="e">
        <f t="shared" ca="1" si="25"/>
        <v>#N/A</v>
      </c>
      <c r="CH28" s="128" t="e">
        <f ca="1">IF(CG28="","",VLOOKUP(CG28,単価設定!$A$3:$F$478,6,FALSE))</f>
        <v>#N/A</v>
      </c>
      <c r="CI28" s="128" t="e">
        <f t="shared" ca="1" si="26"/>
        <v>#N/A</v>
      </c>
      <c r="CJ28" s="128" t="e">
        <f ca="1">IF(CI28="","",VLOOKUP(CI28,単価設定!$A$3:$F$478,6,FALSE))</f>
        <v>#N/A</v>
      </c>
      <c r="CK28" s="128" t="e">
        <f t="shared" ca="1" si="27"/>
        <v>#N/A</v>
      </c>
      <c r="CL28" s="128" t="e">
        <f ca="1">SUM(CK$15:$CK28)</f>
        <v>#N/A</v>
      </c>
      <c r="CM28" s="128" t="e">
        <f t="shared" ca="1" si="28"/>
        <v>#N/A</v>
      </c>
      <c r="CN28" s="128" t="e">
        <f t="shared" ca="1" si="47"/>
        <v>#N/A</v>
      </c>
      <c r="CO28" s="128" t="e">
        <f t="shared" ca="1" si="29"/>
        <v>#N/A</v>
      </c>
      <c r="CP28" s="146" t="e">
        <f t="shared" ca="1" si="30"/>
        <v>#N/A</v>
      </c>
      <c r="CQ28" s="146" t="e">
        <f t="shared" ca="1" si="31"/>
        <v>#N/A</v>
      </c>
      <c r="CR28" s="146" t="e">
        <f t="shared" ca="1" si="32"/>
        <v>#N/A</v>
      </c>
      <c r="CS28" s="146" t="e">
        <f t="shared" ca="1" si="33"/>
        <v>#N/A</v>
      </c>
      <c r="CT28" s="128" t="e">
        <f ca="1">IF(BL28&lt;&gt;"",IF(COUNTIF(BL$15:BL28,BL28)=1,ROW(),""),"")</f>
        <v>#N/A</v>
      </c>
      <c r="CU28" s="128" t="e">
        <f ca="1">IF(CB28&lt;&gt;"",IF(COUNTIF(CB$15:CB28,CB28)=1,ROW(),""),"")</f>
        <v>#N/A</v>
      </c>
      <c r="CV28" s="128" t="e">
        <f ca="1">IF(CG28&lt;&gt;"",IF(COUNTIF(CG$15:CG28,CG28)=1,ROW(),""),"")</f>
        <v>#N/A</v>
      </c>
      <c r="CW28" s="146" t="e">
        <f ca="1">IF(CI28&lt;&gt;"",IF(COUNTIF(CI$15:CI28,CI28)=1,ROW(),""),"")</f>
        <v>#N/A</v>
      </c>
      <c r="CX28" s="128" t="str">
        <f t="shared" ca="1" si="34"/>
        <v/>
      </c>
      <c r="CY28" s="128" t="str">
        <f t="shared" ca="1" si="35"/>
        <v/>
      </c>
      <c r="CZ28" s="128" t="str">
        <f t="shared" ca="1" si="36"/>
        <v/>
      </c>
      <c r="DA28" s="146" t="str">
        <f t="shared" ca="1" si="37"/>
        <v/>
      </c>
      <c r="DB28" s="32"/>
      <c r="DD28" s="65"/>
      <c r="DE28" s="326"/>
      <c r="DF28" s="327"/>
      <c r="DG28" s="328"/>
      <c r="DH28" s="211"/>
      <c r="DI28" s="212"/>
      <c r="DJ28" s="212"/>
      <c r="DK28" s="212"/>
      <c r="DL28" s="212"/>
      <c r="DM28" s="212"/>
      <c r="DN28" s="212"/>
      <c r="DO28" s="212"/>
      <c r="DP28" s="213"/>
      <c r="DQ28" s="312"/>
      <c r="DR28" s="313"/>
      <c r="DS28" s="313"/>
      <c r="DT28" s="313"/>
      <c r="DU28" s="313"/>
      <c r="DV28" s="313"/>
      <c r="DW28" s="313"/>
      <c r="DX28" s="313"/>
      <c r="DY28" s="313"/>
      <c r="DZ28" s="313"/>
      <c r="EA28" s="313"/>
      <c r="EB28" s="313"/>
      <c r="EC28" s="314"/>
      <c r="ED28" s="266"/>
      <c r="EE28" s="267"/>
      <c r="EF28" s="267"/>
      <c r="EG28" s="267"/>
      <c r="EH28" s="267"/>
      <c r="EI28" s="267"/>
      <c r="EJ28" s="267"/>
      <c r="EK28" s="267"/>
      <c r="EL28" s="282"/>
      <c r="EM28" s="211"/>
      <c r="EN28" s="212"/>
      <c r="EO28" s="212"/>
      <c r="EP28" s="212"/>
      <c r="EQ28" s="213"/>
      <c r="ER28" s="266"/>
      <c r="ES28" s="267"/>
      <c r="ET28" s="267"/>
      <c r="EU28" s="267"/>
      <c r="EV28" s="267"/>
      <c r="EW28" s="267"/>
      <c r="EX28" s="267"/>
      <c r="EY28" s="267"/>
      <c r="EZ28" s="267"/>
      <c r="FA28" s="267"/>
      <c r="FB28" s="282"/>
      <c r="FC28" s="261"/>
      <c r="FD28" s="262"/>
      <c r="FE28" s="262"/>
      <c r="FF28" s="263"/>
      <c r="FG28" s="64"/>
      <c r="FH28" s="32"/>
      <c r="FI28" s="32"/>
      <c r="FJ28" s="32"/>
      <c r="FK28" s="32"/>
      <c r="FL28" s="65"/>
      <c r="FN28" s="394" t="e">
        <f ca="1">IF(TEXT(VLOOKUP($N$4,受給者一覧!$B$3:$Z$503,18,FALSE),"00")&lt;&gt;"00",TEXT(VLOOKUP($N$4,受給者一覧!$B$3:$Z$503,18,FALSE),"00"),"")</f>
        <v>#N/A</v>
      </c>
      <c r="FO28" s="394"/>
      <c r="FP28" s="394"/>
      <c r="FQ28" s="394"/>
      <c r="FR28" s="394"/>
      <c r="FS28" s="394"/>
      <c r="FT28" s="394"/>
      <c r="FU28" s="394"/>
      <c r="FV28" s="394"/>
      <c r="FW28" s="394"/>
      <c r="FX28" s="440" t="e">
        <f ca="1">IF(VLOOKUP($N$4,受給者一覧!$B$3:$Z$503,19,FALSE)&lt;&gt;"",VLOOKUP($N$4,受給者一覧!$B$3:$Z$503,19,FALSE),"")</f>
        <v>#N/A</v>
      </c>
      <c r="FY28" s="440"/>
      <c r="FZ28" s="440"/>
      <c r="GA28" s="440"/>
      <c r="GB28" s="440"/>
      <c r="GC28" s="440"/>
      <c r="GD28" s="440"/>
      <c r="GE28" s="440"/>
      <c r="GF28" s="440"/>
      <c r="GG28" s="441" t="e">
        <f ca="1">IF(VLOOKUP($N$4,受給者一覧!$B$3:$Z$503,20,FALSE)="","",VLOOKUP($N$4,受給者一覧!$B$3:$Z$503,20,FALSE))</f>
        <v>#N/A</v>
      </c>
      <c r="GH28" s="441"/>
      <c r="GI28" s="441"/>
      <c r="GJ28" s="441"/>
      <c r="GK28" s="441"/>
      <c r="GL28" s="441"/>
      <c r="GM28" s="441"/>
      <c r="GN28" s="441"/>
      <c r="GO28" s="441"/>
      <c r="GP28" s="441"/>
      <c r="GQ28" s="441"/>
      <c r="GR28" s="441"/>
      <c r="GS28" s="441"/>
      <c r="GT28" s="441"/>
      <c r="GU28" s="394" t="e">
        <f ca="1">IF(VLOOKUP($N$4,受給者一覧!$B$3:$Z$503,21,FALSE)="新規契約","■","□")</f>
        <v>#N/A</v>
      </c>
      <c r="GV28" s="394"/>
      <c r="GW28" s="394"/>
      <c r="GX28" s="395" t="s">
        <v>151</v>
      </c>
      <c r="GY28" s="395"/>
      <c r="GZ28" s="395"/>
      <c r="HA28" s="395"/>
      <c r="HB28" s="395"/>
      <c r="HC28" s="395"/>
      <c r="HD28" s="395"/>
      <c r="HE28" s="395"/>
      <c r="HF28" s="395"/>
      <c r="HG28" s="395"/>
      <c r="HH28" s="395"/>
      <c r="HI28" s="395"/>
      <c r="HJ28" s="395"/>
      <c r="HK28" s="395"/>
      <c r="HL28" s="395"/>
      <c r="HM28" s="395"/>
      <c r="HN28" s="395"/>
      <c r="HO28" s="395"/>
      <c r="HP28" s="395"/>
      <c r="HQ28" s="395"/>
      <c r="HR28" s="395"/>
      <c r="HS28" s="395"/>
      <c r="HT28" s="395"/>
      <c r="HU28" s="395"/>
      <c r="HV28" s="395"/>
      <c r="HW28" s="395"/>
      <c r="HX28" s="395"/>
      <c r="HY28" s="395"/>
      <c r="HZ28" s="32"/>
      <c r="IA28" s="64"/>
      <c r="IB28" s="57"/>
      <c r="IC28" s="57"/>
      <c r="ID28" s="57"/>
      <c r="IF28" s="444"/>
      <c r="IG28" s="434"/>
      <c r="IH28" s="444"/>
      <c r="II28" s="433"/>
      <c r="IJ28" s="433"/>
      <c r="IK28" s="434"/>
      <c r="IL28" s="76"/>
      <c r="IM28" s="57"/>
      <c r="IN28" s="57"/>
      <c r="IO28" s="57"/>
      <c r="IP28" s="57"/>
      <c r="IQ28" s="57"/>
      <c r="IR28" s="57"/>
      <c r="IS28" s="57"/>
      <c r="IT28" s="57"/>
      <c r="IU28" s="57"/>
      <c r="IV28" s="57"/>
      <c r="IW28" s="57"/>
      <c r="IX28" s="57"/>
      <c r="IY28" s="57"/>
      <c r="IZ28" s="57"/>
      <c r="JA28" s="57"/>
      <c r="JB28" s="57"/>
      <c r="JC28" s="57"/>
      <c r="JD28" s="57"/>
      <c r="JE28" s="57"/>
      <c r="JF28" s="57"/>
      <c r="JG28" s="57"/>
      <c r="JH28" s="57"/>
      <c r="JI28" s="57"/>
      <c r="JJ28" s="57"/>
      <c r="JK28" s="57"/>
      <c r="JL28" s="57"/>
      <c r="JM28" s="57"/>
      <c r="JN28" s="57"/>
      <c r="JO28" s="57"/>
      <c r="JP28" s="77"/>
      <c r="JQ28" s="57"/>
      <c r="JR28" s="57"/>
      <c r="JS28" s="57"/>
      <c r="JT28" s="57"/>
      <c r="JU28" s="57"/>
      <c r="JV28" s="57"/>
      <c r="JW28" s="57"/>
      <c r="JX28" s="57"/>
      <c r="JY28" s="57"/>
      <c r="JZ28" s="57"/>
      <c r="KA28" s="57"/>
      <c r="KB28" s="57"/>
      <c r="KC28" s="57"/>
      <c r="KD28" s="77"/>
      <c r="KE28" s="57"/>
      <c r="KF28" s="32"/>
      <c r="KG28" s="32"/>
      <c r="KH28" s="164"/>
      <c r="KI28" s="56"/>
      <c r="KJ28" s="56"/>
      <c r="KK28" s="56"/>
      <c r="KL28" s="56"/>
      <c r="KM28" s="56"/>
      <c r="KN28" s="56"/>
      <c r="KO28" s="56"/>
      <c r="KP28" s="56"/>
      <c r="KQ28" s="56"/>
      <c r="KR28" s="56"/>
      <c r="KS28" s="56"/>
      <c r="KT28" s="56"/>
      <c r="KU28" s="56"/>
      <c r="KV28" s="56"/>
      <c r="KW28" s="56"/>
      <c r="KX28" s="56"/>
      <c r="KY28" s="56"/>
      <c r="KZ28" s="56"/>
      <c r="LA28" s="442"/>
      <c r="LB28" s="442"/>
      <c r="LC28" s="442"/>
      <c r="LD28" s="442"/>
      <c r="LE28" s="442"/>
      <c r="LF28" s="442"/>
      <c r="LG28" s="442"/>
      <c r="LH28" s="442"/>
      <c r="LI28" s="442"/>
      <c r="LJ28" s="442"/>
      <c r="LK28" s="442"/>
      <c r="LL28" s="442"/>
      <c r="LM28" s="442"/>
      <c r="LN28" s="442"/>
      <c r="LO28" s="442"/>
      <c r="LP28" s="442"/>
      <c r="LQ28" s="442"/>
      <c r="LR28" s="442"/>
      <c r="LS28" s="442"/>
      <c r="LT28" s="56"/>
      <c r="LU28" s="56"/>
      <c r="LV28" s="56"/>
      <c r="LW28" s="56"/>
      <c r="LX28" s="56"/>
      <c r="LY28" s="56"/>
      <c r="LZ28" s="56"/>
      <c r="MA28" s="58" t="s">
        <v>47</v>
      </c>
      <c r="MB28" s="59"/>
      <c r="MC28" s="59"/>
      <c r="MD28" s="59"/>
      <c r="ME28" s="59"/>
      <c r="MF28" s="59"/>
      <c r="MG28" s="59"/>
      <c r="MH28" s="59"/>
      <c r="MI28" s="59"/>
      <c r="MJ28" s="59"/>
      <c r="MK28" s="56"/>
      <c r="ML28" s="164"/>
      <c r="MM28" s="32"/>
      <c r="MN28" s="32"/>
    </row>
    <row r="29" spans="2:352" ht="18" customHeight="1" x14ac:dyDescent="0.15">
      <c r="B29" s="244"/>
      <c r="C29" s="244"/>
      <c r="D29" s="244"/>
      <c r="E29" s="268" t="str">
        <f>IF(B29="","",TEXT(TEXT(請求書!$D$15,"YYYY/MM") &amp; "/" &amp; TEXT(B29,"00"),"AAA"))</f>
        <v/>
      </c>
      <c r="F29" s="269"/>
      <c r="G29" s="269"/>
      <c r="H29" s="270"/>
      <c r="I29" s="271"/>
      <c r="J29" s="271"/>
      <c r="K29" s="271"/>
      <c r="L29" s="271"/>
      <c r="M29" s="271"/>
      <c r="N29" s="271"/>
      <c r="O29" s="272" t="str">
        <f t="shared" si="3"/>
        <v/>
      </c>
      <c r="P29" s="272"/>
      <c r="Q29" s="273" t="str">
        <f t="shared" si="48"/>
        <v/>
      </c>
      <c r="R29" s="274"/>
      <c r="S29" s="274"/>
      <c r="T29" s="274"/>
      <c r="U29" s="274"/>
      <c r="V29" s="275"/>
      <c r="W29" s="276" t="str">
        <f t="shared" si="38"/>
        <v/>
      </c>
      <c r="X29" s="277"/>
      <c r="Y29" s="277"/>
      <c r="Z29" s="277"/>
      <c r="AA29" s="278"/>
      <c r="AB29" s="249"/>
      <c r="AC29" s="250"/>
      <c r="AD29" s="249"/>
      <c r="AE29" s="250"/>
      <c r="AF29" s="251" t="str">
        <f t="shared" si="0"/>
        <v/>
      </c>
      <c r="AG29" s="252"/>
      <c r="AH29" s="253"/>
      <c r="AI29" s="254" t="str">
        <f t="shared" si="45"/>
        <v/>
      </c>
      <c r="AJ29" s="255"/>
      <c r="AK29" s="256"/>
      <c r="AL29" s="254" t="str">
        <f t="shared" si="46"/>
        <v/>
      </c>
      <c r="AM29" s="255"/>
      <c r="AN29" s="256"/>
      <c r="AO29" s="257"/>
      <c r="AP29" s="257"/>
      <c r="AQ29" s="257"/>
      <c r="AR29" s="257"/>
      <c r="AS29" s="244"/>
      <c r="AT29" s="244"/>
      <c r="AU29" s="244"/>
      <c r="AV29" s="244"/>
      <c r="AW29" s="100"/>
      <c r="AX29" s="90" t="e">
        <f t="shared" ca="1" si="4"/>
        <v>#N/A</v>
      </c>
      <c r="AY29" s="124" t="str">
        <f t="shared" si="39"/>
        <v/>
      </c>
      <c r="AZ29" s="125" t="str">
        <f t="shared" si="40"/>
        <v/>
      </c>
      <c r="BA29" s="126" t="str">
        <f t="shared" si="5"/>
        <v/>
      </c>
      <c r="BB29" s="126" t="str">
        <f t="shared" si="6"/>
        <v/>
      </c>
      <c r="BC29" s="127" t="str">
        <f t="shared" si="7"/>
        <v/>
      </c>
      <c r="BD29" s="127" t="str">
        <f t="shared" si="8"/>
        <v/>
      </c>
      <c r="BE29" s="126" t="str">
        <f t="shared" si="9"/>
        <v/>
      </c>
      <c r="BF29" s="126" t="str">
        <f t="shared" si="10"/>
        <v/>
      </c>
      <c r="BG29" s="128" t="str">
        <f t="shared" si="41"/>
        <v/>
      </c>
      <c r="BH29" s="124" t="str">
        <f t="shared" si="1"/>
        <v/>
      </c>
      <c r="BI29" s="128" t="e">
        <f ca="1">IF(AND($AX29&lt;&gt;"",BE29&lt;&gt;"",BG29&gt;=IF(BG30="",0,BG30)),SUM(INDIRECT("bh"&amp;ROW()-BG29+1):BH29),"")</f>
        <v>#N/A</v>
      </c>
      <c r="BJ29" s="128" t="e">
        <f t="shared" ca="1" si="11"/>
        <v>#N/A</v>
      </c>
      <c r="BK29" s="128" t="e">
        <f t="shared" ca="1" si="12"/>
        <v>#N/A</v>
      </c>
      <c r="BL29" s="128" t="e">
        <f ca="1">IF(BK29="","",LEFT(AX29,3)&amp;TEXT(VLOOKUP(BK29,基本設定!$D$3:$E$50,2,FALSE),"000"))</f>
        <v>#N/A</v>
      </c>
      <c r="BM29" s="128" t="e">
        <f ca="1">IF(BL29="","",VLOOKUP(BL29,単価設定!$A$3:$F$477,6,FALSE))</f>
        <v>#N/A</v>
      </c>
      <c r="BN29" s="128" t="str">
        <f t="shared" si="42"/>
        <v/>
      </c>
      <c r="BO29" s="128" t="str">
        <f t="shared" si="13"/>
        <v/>
      </c>
      <c r="BP29" s="124" t="str">
        <f t="shared" si="14"/>
        <v/>
      </c>
      <c r="BQ29" s="128" t="str">
        <f t="shared" si="15"/>
        <v/>
      </c>
      <c r="BR29" s="129" t="str">
        <f t="shared" si="16"/>
        <v/>
      </c>
      <c r="BS29" s="129" t="str">
        <f t="shared" si="17"/>
        <v/>
      </c>
      <c r="BT29" s="127" t="str">
        <f t="shared" si="18"/>
        <v/>
      </c>
      <c r="BU29" s="127" t="str">
        <f t="shared" si="19"/>
        <v/>
      </c>
      <c r="BV29" s="126" t="str">
        <f t="shared" si="20"/>
        <v/>
      </c>
      <c r="BW29" s="126" t="str">
        <f t="shared" si="21"/>
        <v/>
      </c>
      <c r="BX29" s="128" t="str">
        <f t="shared" si="43"/>
        <v/>
      </c>
      <c r="BY29" s="124" t="str">
        <f t="shared" si="2"/>
        <v/>
      </c>
      <c r="BZ29" s="128" t="e">
        <f ca="1">IF(AND($AX29&lt;&gt;"",BV29&lt;&gt;"",BX29&gt;=IF(BX30="",0,BX30)),SUM(INDIRECT("by" &amp; ROW()-BX29+1):BY29),"")</f>
        <v>#N/A</v>
      </c>
      <c r="CA29" s="128" t="e">
        <f t="shared" ca="1" si="22"/>
        <v>#N/A</v>
      </c>
      <c r="CB29" s="128" t="e">
        <f t="shared" ca="1" si="23"/>
        <v>#N/A</v>
      </c>
      <c r="CC29" s="128" t="e">
        <f ca="1">IF(CB29="","",LEFT($AX29,3)&amp;TEXT(VLOOKUP(CB29,基本設定!$D$3:$E$50,2,FALSE),"100"))</f>
        <v>#N/A</v>
      </c>
      <c r="CD29" s="128" t="e">
        <f ca="1">IF(CC29="","",VLOOKUP(CC29,単価設定!$A$3:$F$477,6,FALSE))</f>
        <v>#N/A</v>
      </c>
      <c r="CE29" s="128" t="str">
        <f t="shared" si="44"/>
        <v/>
      </c>
      <c r="CF29" s="128" t="str">
        <f t="shared" si="24"/>
        <v/>
      </c>
      <c r="CG29" s="128" t="e">
        <f t="shared" ca="1" si="25"/>
        <v>#N/A</v>
      </c>
      <c r="CH29" s="128" t="e">
        <f ca="1">IF(CG29="","",VLOOKUP(CG29,単価設定!$A$3:$F$478,6,FALSE))</f>
        <v>#N/A</v>
      </c>
      <c r="CI29" s="128" t="e">
        <f t="shared" ca="1" si="26"/>
        <v>#N/A</v>
      </c>
      <c r="CJ29" s="128" t="e">
        <f ca="1">IF(CI29="","",VLOOKUP(CI29,単価設定!$A$3:$F$478,6,FALSE))</f>
        <v>#N/A</v>
      </c>
      <c r="CK29" s="128" t="e">
        <f t="shared" ca="1" si="27"/>
        <v>#N/A</v>
      </c>
      <c r="CL29" s="128" t="e">
        <f ca="1">SUM(CK$15:$CK29)</f>
        <v>#N/A</v>
      </c>
      <c r="CM29" s="128" t="e">
        <f t="shared" ca="1" si="28"/>
        <v>#N/A</v>
      </c>
      <c r="CN29" s="128" t="e">
        <f t="shared" ca="1" si="47"/>
        <v>#N/A</v>
      </c>
      <c r="CO29" s="128" t="e">
        <f t="shared" ca="1" si="29"/>
        <v>#N/A</v>
      </c>
      <c r="CP29" s="146" t="e">
        <f t="shared" ca="1" si="30"/>
        <v>#N/A</v>
      </c>
      <c r="CQ29" s="146" t="e">
        <f t="shared" ca="1" si="31"/>
        <v>#N/A</v>
      </c>
      <c r="CR29" s="146" t="e">
        <f t="shared" ca="1" si="32"/>
        <v>#N/A</v>
      </c>
      <c r="CS29" s="146" t="e">
        <f t="shared" ca="1" si="33"/>
        <v>#N/A</v>
      </c>
      <c r="CT29" s="128" t="e">
        <f ca="1">IF(BL29&lt;&gt;"",IF(COUNTIF(BL$15:BL29,BL29)=1,ROW(),""),"")</f>
        <v>#N/A</v>
      </c>
      <c r="CU29" s="128" t="e">
        <f ca="1">IF(CB29&lt;&gt;"",IF(COUNTIF(CB$15:CB29,CB29)=1,ROW(),""),"")</f>
        <v>#N/A</v>
      </c>
      <c r="CV29" s="128" t="e">
        <f ca="1">IF(CG29&lt;&gt;"",IF(COUNTIF(CG$15:CG29,CG29)=1,ROW(),""),"")</f>
        <v>#N/A</v>
      </c>
      <c r="CW29" s="146" t="e">
        <f ca="1">IF(CI29&lt;&gt;"",IF(COUNTIF(CI$15:CI29,CI29)=1,ROW(),""),"")</f>
        <v>#N/A</v>
      </c>
      <c r="CX29" s="128" t="str">
        <f t="shared" ca="1" si="34"/>
        <v/>
      </c>
      <c r="CY29" s="128" t="str">
        <f t="shared" ca="1" si="35"/>
        <v/>
      </c>
      <c r="CZ29" s="128" t="str">
        <f t="shared" ca="1" si="36"/>
        <v/>
      </c>
      <c r="DA29" s="146" t="str">
        <f t="shared" ca="1" si="37"/>
        <v/>
      </c>
      <c r="DB29" s="32"/>
      <c r="DD29" s="65"/>
      <c r="DE29" s="326"/>
      <c r="DF29" s="327"/>
      <c r="DG29" s="328"/>
      <c r="DH29" s="303" t="str">
        <f ca="1">IFERROR(VLOOKUP(TEXT(SMALL($CX$15:$DA$143,7),"000000"),単価設定!$A$3:$F$478,1,FALSE),"")</f>
        <v/>
      </c>
      <c r="DI29" s="304"/>
      <c r="DJ29" s="304"/>
      <c r="DK29" s="304"/>
      <c r="DL29" s="304"/>
      <c r="DM29" s="304"/>
      <c r="DN29" s="304"/>
      <c r="DO29" s="304"/>
      <c r="DP29" s="305"/>
      <c r="DQ29" s="306" t="str">
        <f ca="1">IF(ISERROR(VLOOKUP(DH29,単価設定!$A$3:$F$478,4,FALSE)),"",VLOOKUP(DH29,単価設定!$A$3:$F$478,4,FALSE))</f>
        <v/>
      </c>
      <c r="DR29" s="307"/>
      <c r="DS29" s="307"/>
      <c r="DT29" s="307"/>
      <c r="DU29" s="307"/>
      <c r="DV29" s="307"/>
      <c r="DW29" s="307"/>
      <c r="DX29" s="307"/>
      <c r="DY29" s="307"/>
      <c r="DZ29" s="307"/>
      <c r="EA29" s="307"/>
      <c r="EB29" s="307"/>
      <c r="EC29" s="308"/>
      <c r="ED29" s="264" t="str">
        <f ca="1">IF(ISERROR(VLOOKUP(DH29,単価設定!$A$3:$F$478,5,FALSE)),"",VLOOKUP(DH29,単価設定!$A$3:$F$478,5,FALSE))</f>
        <v/>
      </c>
      <c r="EE29" s="265"/>
      <c r="EF29" s="265"/>
      <c r="EG29" s="265"/>
      <c r="EH29" s="265"/>
      <c r="EI29" s="265"/>
      <c r="EJ29" s="265"/>
      <c r="EK29" s="265"/>
      <c r="EL29" s="281"/>
      <c r="EM29" s="303" t="str">
        <f ca="1">IF(DH29="","",COUNTIF($BL$15:$BL$143,DH29)+COUNTIF($CC$15:$CC$143,DH29)+COUNTIF($CG$15:$CG$143,DH29)+COUNTIF($CI$15:$CI$143,DH29))</f>
        <v/>
      </c>
      <c r="EN29" s="304"/>
      <c r="EO29" s="304"/>
      <c r="EP29" s="304"/>
      <c r="EQ29" s="305"/>
      <c r="ER29" s="264" t="str">
        <f ca="1">IF(AND(ED29&lt;&gt;"",EM29&lt;&gt;""),IF(ED29*EM29=0,"",ED29*EM29),"")</f>
        <v/>
      </c>
      <c r="ES29" s="265"/>
      <c r="ET29" s="265"/>
      <c r="EU29" s="265"/>
      <c r="EV29" s="265"/>
      <c r="EW29" s="265"/>
      <c r="EX29" s="265"/>
      <c r="EY29" s="265"/>
      <c r="EZ29" s="265"/>
      <c r="FA29" s="265"/>
      <c r="FB29" s="281"/>
      <c r="FC29" s="258"/>
      <c r="FD29" s="259"/>
      <c r="FE29" s="259"/>
      <c r="FF29" s="260"/>
      <c r="FG29" s="64"/>
      <c r="FH29" s="32"/>
      <c r="FI29" s="32"/>
      <c r="FJ29" s="32"/>
      <c r="FK29" s="32"/>
      <c r="FL29" s="65"/>
      <c r="FN29" s="394"/>
      <c r="FO29" s="394"/>
      <c r="FP29" s="394"/>
      <c r="FQ29" s="394"/>
      <c r="FR29" s="394"/>
      <c r="FS29" s="394"/>
      <c r="FT29" s="394"/>
      <c r="FU29" s="394"/>
      <c r="FV29" s="394"/>
      <c r="FW29" s="394"/>
      <c r="FX29" s="440"/>
      <c r="FY29" s="440"/>
      <c r="FZ29" s="440"/>
      <c r="GA29" s="440"/>
      <c r="GB29" s="440"/>
      <c r="GC29" s="440"/>
      <c r="GD29" s="440"/>
      <c r="GE29" s="440"/>
      <c r="GF29" s="440"/>
      <c r="GG29" s="441"/>
      <c r="GH29" s="441"/>
      <c r="GI29" s="441"/>
      <c r="GJ29" s="441"/>
      <c r="GK29" s="441"/>
      <c r="GL29" s="441"/>
      <c r="GM29" s="441"/>
      <c r="GN29" s="441"/>
      <c r="GO29" s="441"/>
      <c r="GP29" s="441"/>
      <c r="GQ29" s="441"/>
      <c r="GR29" s="441"/>
      <c r="GS29" s="441"/>
      <c r="GT29" s="441"/>
      <c r="GU29" s="394" t="e">
        <f ca="1">IF(VLOOKUP($N$4,受給者一覧!$B$3:$Z$503,21,FALSE)="契約の変更","■","□")</f>
        <v>#N/A</v>
      </c>
      <c r="GV29" s="394"/>
      <c r="GW29" s="394"/>
      <c r="GX29" s="395" t="s">
        <v>152</v>
      </c>
      <c r="GY29" s="395"/>
      <c r="GZ29" s="395"/>
      <c r="HA29" s="395"/>
      <c r="HB29" s="395"/>
      <c r="HC29" s="395"/>
      <c r="HD29" s="395"/>
      <c r="HE29" s="395"/>
      <c r="HF29" s="395"/>
      <c r="HG29" s="395"/>
      <c r="HH29" s="395"/>
      <c r="HI29" s="395"/>
      <c r="HJ29" s="395"/>
      <c r="HK29" s="395"/>
      <c r="HL29" s="395"/>
      <c r="HM29" s="395"/>
      <c r="HN29" s="395"/>
      <c r="HO29" s="395"/>
      <c r="HP29" s="395"/>
      <c r="HQ29" s="395"/>
      <c r="HR29" s="395"/>
      <c r="HS29" s="395"/>
      <c r="HT29" s="395"/>
      <c r="HU29" s="395"/>
      <c r="HV29" s="395"/>
      <c r="HW29" s="395"/>
      <c r="HX29" s="395"/>
      <c r="HY29" s="395"/>
      <c r="HZ29" s="32"/>
      <c r="IA29" s="64"/>
      <c r="IB29" s="57"/>
      <c r="IC29" s="57"/>
      <c r="ID29" s="57"/>
      <c r="IF29" s="444"/>
      <c r="IG29" s="434"/>
      <c r="IH29" s="444"/>
      <c r="II29" s="433"/>
      <c r="IJ29" s="433"/>
      <c r="IK29" s="434"/>
      <c r="IL29" s="76"/>
      <c r="IM29" s="232" t="s">
        <v>719</v>
      </c>
      <c r="IN29" s="232"/>
      <c r="IO29" s="232"/>
      <c r="IP29" s="232"/>
      <c r="IQ29" s="232"/>
      <c r="IR29" s="232"/>
      <c r="IS29" s="232"/>
      <c r="IT29" s="232"/>
      <c r="IU29" s="232"/>
      <c r="IV29" s="232"/>
      <c r="IW29" s="232"/>
      <c r="IX29" s="57"/>
      <c r="IY29" s="57"/>
      <c r="IZ29" s="57"/>
      <c r="JA29" s="57"/>
      <c r="JB29" s="57"/>
      <c r="JC29" s="57"/>
      <c r="JD29" s="57"/>
      <c r="JE29" s="57"/>
      <c r="JF29" s="57"/>
      <c r="JG29" s="57"/>
      <c r="JH29" s="57"/>
      <c r="JI29" s="57"/>
      <c r="JJ29" s="57"/>
      <c r="JK29" s="57"/>
      <c r="JL29" s="57"/>
      <c r="JM29" s="57"/>
      <c r="JN29" s="57"/>
      <c r="JO29" s="57"/>
      <c r="JP29" s="77"/>
      <c r="JQ29" s="57"/>
      <c r="JR29" s="57"/>
      <c r="JS29" s="78"/>
      <c r="JT29" s="57"/>
      <c r="JU29" s="410">
        <f ca="1">ES135</f>
        <v>0</v>
      </c>
      <c r="JV29" s="232"/>
      <c r="JW29" s="232"/>
      <c r="JX29" s="232"/>
      <c r="JY29" s="232"/>
      <c r="JZ29" s="232"/>
      <c r="KA29" s="232"/>
      <c r="KB29" s="232"/>
      <c r="KC29" s="232"/>
      <c r="KD29" s="77"/>
      <c r="KE29" s="57"/>
      <c r="KF29" s="32"/>
      <c r="KG29" s="32"/>
      <c r="KH29" s="164"/>
      <c r="KI29" s="165"/>
      <c r="KJ29" s="165"/>
      <c r="KK29" s="165"/>
      <c r="KL29" s="165"/>
      <c r="KM29" s="165"/>
      <c r="KN29" s="165"/>
      <c r="KO29" s="165"/>
      <c r="KP29" s="165"/>
      <c r="KQ29" s="165"/>
      <c r="KR29" s="165"/>
      <c r="KS29" s="165"/>
      <c r="KT29" s="165"/>
      <c r="KU29" s="165"/>
      <c r="KV29" s="165"/>
      <c r="KW29" s="165"/>
      <c r="KX29" s="165"/>
      <c r="KY29" s="165"/>
      <c r="KZ29" s="165"/>
      <c r="LA29" s="165"/>
      <c r="LB29" s="165"/>
      <c r="LC29" s="165"/>
      <c r="LD29" s="165"/>
      <c r="LE29" s="165"/>
      <c r="LF29" s="165"/>
      <c r="LG29" s="165"/>
      <c r="LH29" s="165"/>
      <c r="LI29" s="165"/>
      <c r="LJ29" s="165"/>
      <c r="LK29" s="165"/>
      <c r="LL29" s="165"/>
      <c r="LM29" s="165"/>
      <c r="LN29" s="165"/>
      <c r="LO29" s="165"/>
      <c r="LP29" s="165"/>
      <c r="LQ29" s="165"/>
      <c r="LR29" s="165"/>
      <c r="LS29" s="165"/>
      <c r="LT29" s="165"/>
      <c r="LU29" s="165"/>
      <c r="LV29" s="165"/>
      <c r="LW29" s="165"/>
      <c r="LX29" s="165"/>
      <c r="LY29" s="165"/>
      <c r="LZ29" s="165"/>
      <c r="MA29" s="165"/>
      <c r="MB29" s="165"/>
      <c r="MC29" s="165"/>
      <c r="MD29" s="165"/>
      <c r="ME29" s="165"/>
      <c r="MF29" s="165"/>
      <c r="MG29" s="165"/>
      <c r="MH29" s="165"/>
      <c r="MI29" s="165"/>
      <c r="MJ29" s="165"/>
      <c r="MK29" s="165"/>
      <c r="ML29" s="164"/>
      <c r="MM29" s="32"/>
      <c r="MN29" s="32"/>
    </row>
    <row r="30" spans="2:352" ht="18" customHeight="1" x14ac:dyDescent="0.15">
      <c r="B30" s="244"/>
      <c r="C30" s="244"/>
      <c r="D30" s="244"/>
      <c r="E30" s="268" t="str">
        <f>IF(B30="","",TEXT(TEXT(請求書!$D$15,"YYYY/MM") &amp; "/" &amp; TEXT(B30,"00"),"AAA"))</f>
        <v/>
      </c>
      <c r="F30" s="269"/>
      <c r="G30" s="269"/>
      <c r="H30" s="270"/>
      <c r="I30" s="271"/>
      <c r="J30" s="271"/>
      <c r="K30" s="271"/>
      <c r="L30" s="271"/>
      <c r="M30" s="271"/>
      <c r="N30" s="271"/>
      <c r="O30" s="272" t="str">
        <f t="shared" si="3"/>
        <v/>
      </c>
      <c r="P30" s="272"/>
      <c r="Q30" s="273" t="str">
        <f t="shared" si="48"/>
        <v/>
      </c>
      <c r="R30" s="274"/>
      <c r="S30" s="274"/>
      <c r="T30" s="274"/>
      <c r="U30" s="274"/>
      <c r="V30" s="275"/>
      <c r="W30" s="276" t="str">
        <f t="shared" si="38"/>
        <v/>
      </c>
      <c r="X30" s="277"/>
      <c r="Y30" s="277"/>
      <c r="Z30" s="277"/>
      <c r="AA30" s="278"/>
      <c r="AB30" s="249"/>
      <c r="AC30" s="250"/>
      <c r="AD30" s="249"/>
      <c r="AE30" s="250"/>
      <c r="AF30" s="251" t="str">
        <f t="shared" si="0"/>
        <v/>
      </c>
      <c r="AG30" s="252"/>
      <c r="AH30" s="253"/>
      <c r="AI30" s="254" t="str">
        <f t="shared" si="45"/>
        <v/>
      </c>
      <c r="AJ30" s="255"/>
      <c r="AK30" s="256"/>
      <c r="AL30" s="254" t="str">
        <f t="shared" si="46"/>
        <v/>
      </c>
      <c r="AM30" s="255"/>
      <c r="AN30" s="256"/>
      <c r="AO30" s="257"/>
      <c r="AP30" s="257"/>
      <c r="AQ30" s="257"/>
      <c r="AR30" s="257"/>
      <c r="AS30" s="244"/>
      <c r="AT30" s="244"/>
      <c r="AU30" s="244"/>
      <c r="AV30" s="244"/>
      <c r="AW30" s="100"/>
      <c r="AX30" s="90" t="e">
        <f t="shared" ca="1" si="4"/>
        <v>#N/A</v>
      </c>
      <c r="AY30" s="124" t="str">
        <f t="shared" si="39"/>
        <v/>
      </c>
      <c r="AZ30" s="125" t="str">
        <f t="shared" si="40"/>
        <v/>
      </c>
      <c r="BA30" s="126" t="str">
        <f t="shared" si="5"/>
        <v/>
      </c>
      <c r="BB30" s="126" t="str">
        <f t="shared" si="6"/>
        <v/>
      </c>
      <c r="BC30" s="127" t="str">
        <f t="shared" si="7"/>
        <v/>
      </c>
      <c r="BD30" s="127" t="str">
        <f t="shared" si="8"/>
        <v/>
      </c>
      <c r="BE30" s="126" t="str">
        <f t="shared" si="9"/>
        <v/>
      </c>
      <c r="BF30" s="126" t="str">
        <f t="shared" si="10"/>
        <v/>
      </c>
      <c r="BG30" s="128" t="str">
        <f t="shared" si="41"/>
        <v/>
      </c>
      <c r="BH30" s="124" t="str">
        <f t="shared" si="1"/>
        <v/>
      </c>
      <c r="BI30" s="128" t="e">
        <f ca="1">IF(AND($AX30&lt;&gt;"",BE30&lt;&gt;"",BG30&gt;=IF(BG31="",0,BG31)),SUM(INDIRECT("bh"&amp;ROW()-BG30+1):BH30),"")</f>
        <v>#N/A</v>
      </c>
      <c r="BJ30" s="128" t="e">
        <f t="shared" ca="1" si="11"/>
        <v>#N/A</v>
      </c>
      <c r="BK30" s="128" t="e">
        <f t="shared" ca="1" si="12"/>
        <v>#N/A</v>
      </c>
      <c r="BL30" s="128" t="e">
        <f ca="1">IF(BK30="","",LEFT(AX30,3)&amp;TEXT(VLOOKUP(BK30,基本設定!$D$3:$E$50,2,FALSE),"000"))</f>
        <v>#N/A</v>
      </c>
      <c r="BM30" s="128" t="e">
        <f ca="1">IF(BL30="","",VLOOKUP(BL30,単価設定!$A$3:$F$477,6,FALSE))</f>
        <v>#N/A</v>
      </c>
      <c r="BN30" s="128" t="str">
        <f t="shared" si="42"/>
        <v/>
      </c>
      <c r="BO30" s="128" t="str">
        <f t="shared" si="13"/>
        <v/>
      </c>
      <c r="BP30" s="124" t="str">
        <f t="shared" si="14"/>
        <v/>
      </c>
      <c r="BQ30" s="128" t="str">
        <f t="shared" si="15"/>
        <v/>
      </c>
      <c r="BR30" s="129" t="str">
        <f t="shared" si="16"/>
        <v/>
      </c>
      <c r="BS30" s="129" t="str">
        <f t="shared" si="17"/>
        <v/>
      </c>
      <c r="BT30" s="127" t="str">
        <f t="shared" si="18"/>
        <v/>
      </c>
      <c r="BU30" s="127" t="str">
        <f t="shared" si="19"/>
        <v/>
      </c>
      <c r="BV30" s="126" t="str">
        <f t="shared" si="20"/>
        <v/>
      </c>
      <c r="BW30" s="126" t="str">
        <f t="shared" si="21"/>
        <v/>
      </c>
      <c r="BX30" s="128" t="str">
        <f t="shared" si="43"/>
        <v/>
      </c>
      <c r="BY30" s="124" t="str">
        <f t="shared" si="2"/>
        <v/>
      </c>
      <c r="BZ30" s="128" t="e">
        <f ca="1">IF(AND($AX30&lt;&gt;"",BV30&lt;&gt;"",BX30&gt;=IF(BX31="",0,BX31)),SUM(INDIRECT("by" &amp; ROW()-BX30+1):BY30),"")</f>
        <v>#N/A</v>
      </c>
      <c r="CA30" s="128" t="e">
        <f t="shared" ca="1" si="22"/>
        <v>#N/A</v>
      </c>
      <c r="CB30" s="128" t="e">
        <f t="shared" ca="1" si="23"/>
        <v>#N/A</v>
      </c>
      <c r="CC30" s="128" t="e">
        <f ca="1">IF(CB30="","",LEFT($AX30,3)&amp;TEXT(VLOOKUP(CB30,基本設定!$D$3:$E$50,2,FALSE),"100"))</f>
        <v>#N/A</v>
      </c>
      <c r="CD30" s="128" t="e">
        <f ca="1">IF(CC30="","",VLOOKUP(CC30,単価設定!$A$3:$F$477,6,FALSE))</f>
        <v>#N/A</v>
      </c>
      <c r="CE30" s="128" t="str">
        <f t="shared" si="44"/>
        <v/>
      </c>
      <c r="CF30" s="128" t="str">
        <f t="shared" si="24"/>
        <v/>
      </c>
      <c r="CG30" s="128" t="e">
        <f t="shared" ca="1" si="25"/>
        <v>#N/A</v>
      </c>
      <c r="CH30" s="128" t="e">
        <f ca="1">IF(CG30="","",VLOOKUP(CG30,単価設定!$A$3:$F$478,6,FALSE))</f>
        <v>#N/A</v>
      </c>
      <c r="CI30" s="128" t="e">
        <f t="shared" ca="1" si="26"/>
        <v>#N/A</v>
      </c>
      <c r="CJ30" s="128" t="e">
        <f ca="1">IF(CI30="","",VLOOKUP(CI30,単価設定!$A$3:$F$478,6,FALSE))</f>
        <v>#N/A</v>
      </c>
      <c r="CK30" s="128" t="e">
        <f t="shared" ca="1" si="27"/>
        <v>#N/A</v>
      </c>
      <c r="CL30" s="128" t="e">
        <f ca="1">SUM(CK$15:$CK30)</f>
        <v>#N/A</v>
      </c>
      <c r="CM30" s="128" t="e">
        <f t="shared" ca="1" si="28"/>
        <v>#N/A</v>
      </c>
      <c r="CN30" s="128" t="e">
        <f t="shared" ca="1" si="47"/>
        <v>#N/A</v>
      </c>
      <c r="CO30" s="128" t="e">
        <f t="shared" ca="1" si="29"/>
        <v>#N/A</v>
      </c>
      <c r="CP30" s="146" t="e">
        <f t="shared" ca="1" si="30"/>
        <v>#N/A</v>
      </c>
      <c r="CQ30" s="146" t="e">
        <f t="shared" ca="1" si="31"/>
        <v>#N/A</v>
      </c>
      <c r="CR30" s="146" t="e">
        <f t="shared" ca="1" si="32"/>
        <v>#N/A</v>
      </c>
      <c r="CS30" s="146" t="e">
        <f t="shared" ca="1" si="33"/>
        <v>#N/A</v>
      </c>
      <c r="CT30" s="128" t="e">
        <f ca="1">IF(BL30&lt;&gt;"",IF(COUNTIF(BL$15:BL30,BL30)=1,ROW(),""),"")</f>
        <v>#N/A</v>
      </c>
      <c r="CU30" s="128" t="e">
        <f ca="1">IF(CB30&lt;&gt;"",IF(COUNTIF(CB$15:CB30,CB30)=1,ROW(),""),"")</f>
        <v>#N/A</v>
      </c>
      <c r="CV30" s="128" t="e">
        <f ca="1">IF(CG30&lt;&gt;"",IF(COUNTIF(CG$15:CG30,CG30)=1,ROW(),""),"")</f>
        <v>#N/A</v>
      </c>
      <c r="CW30" s="146" t="e">
        <f ca="1">IF(CI30&lt;&gt;"",IF(COUNTIF(CI$15:CI30,CI30)=1,ROW(),""),"")</f>
        <v>#N/A</v>
      </c>
      <c r="CX30" s="128" t="str">
        <f t="shared" ca="1" si="34"/>
        <v/>
      </c>
      <c r="CY30" s="128" t="str">
        <f t="shared" ca="1" si="35"/>
        <v/>
      </c>
      <c r="CZ30" s="128" t="str">
        <f t="shared" ca="1" si="36"/>
        <v/>
      </c>
      <c r="DA30" s="146" t="str">
        <f t="shared" ca="1" si="37"/>
        <v/>
      </c>
      <c r="DB30" s="32"/>
      <c r="DD30" s="65"/>
      <c r="DE30" s="326"/>
      <c r="DF30" s="327"/>
      <c r="DG30" s="328"/>
      <c r="DH30" s="211"/>
      <c r="DI30" s="212"/>
      <c r="DJ30" s="212"/>
      <c r="DK30" s="212"/>
      <c r="DL30" s="212"/>
      <c r="DM30" s="212"/>
      <c r="DN30" s="212"/>
      <c r="DO30" s="212"/>
      <c r="DP30" s="213"/>
      <c r="DQ30" s="312"/>
      <c r="DR30" s="313"/>
      <c r="DS30" s="313"/>
      <c r="DT30" s="313"/>
      <c r="DU30" s="313"/>
      <c r="DV30" s="313"/>
      <c r="DW30" s="313"/>
      <c r="DX30" s="313"/>
      <c r="DY30" s="313"/>
      <c r="DZ30" s="313"/>
      <c r="EA30" s="313"/>
      <c r="EB30" s="313"/>
      <c r="EC30" s="314"/>
      <c r="ED30" s="266"/>
      <c r="EE30" s="267"/>
      <c r="EF30" s="267"/>
      <c r="EG30" s="267"/>
      <c r="EH30" s="267"/>
      <c r="EI30" s="267"/>
      <c r="EJ30" s="267"/>
      <c r="EK30" s="267"/>
      <c r="EL30" s="282"/>
      <c r="EM30" s="211"/>
      <c r="EN30" s="212"/>
      <c r="EO30" s="212"/>
      <c r="EP30" s="212"/>
      <c r="EQ30" s="213"/>
      <c r="ER30" s="266"/>
      <c r="ES30" s="267"/>
      <c r="ET30" s="267"/>
      <c r="EU30" s="267"/>
      <c r="EV30" s="267"/>
      <c r="EW30" s="267"/>
      <c r="EX30" s="267"/>
      <c r="EY30" s="267"/>
      <c r="EZ30" s="267"/>
      <c r="FA30" s="267"/>
      <c r="FB30" s="282"/>
      <c r="FC30" s="261"/>
      <c r="FD30" s="262"/>
      <c r="FE30" s="262"/>
      <c r="FF30" s="263"/>
      <c r="FG30" s="64"/>
      <c r="FH30" s="32"/>
      <c r="FI30" s="32"/>
      <c r="FJ30" s="32"/>
      <c r="FK30" s="32"/>
      <c r="FL30" s="65"/>
      <c r="FN30" s="394"/>
      <c r="FO30" s="394"/>
      <c r="FP30" s="394"/>
      <c r="FQ30" s="394"/>
      <c r="FR30" s="394"/>
      <c r="FS30" s="394"/>
      <c r="FT30" s="394"/>
      <c r="FU30" s="394"/>
      <c r="FV30" s="394"/>
      <c r="FW30" s="394"/>
      <c r="FX30" s="394"/>
      <c r="FY30" s="394"/>
      <c r="FZ30" s="394"/>
      <c r="GA30" s="394"/>
      <c r="GB30" s="394"/>
      <c r="GC30" s="394"/>
      <c r="GD30" s="394"/>
      <c r="GE30" s="394"/>
      <c r="GF30" s="394"/>
      <c r="GG30" s="394"/>
      <c r="GH30" s="394"/>
      <c r="GI30" s="394"/>
      <c r="GJ30" s="394"/>
      <c r="GK30" s="394"/>
      <c r="GL30" s="394"/>
      <c r="GM30" s="394"/>
      <c r="GN30" s="394"/>
      <c r="GO30" s="394"/>
      <c r="GP30" s="394"/>
      <c r="GQ30" s="394"/>
      <c r="GR30" s="394"/>
      <c r="GS30" s="394"/>
      <c r="GT30" s="394"/>
      <c r="GU30" s="394" t="s">
        <v>150</v>
      </c>
      <c r="GV30" s="394"/>
      <c r="GW30" s="394"/>
      <c r="GX30" s="395" t="s">
        <v>151</v>
      </c>
      <c r="GY30" s="395"/>
      <c r="GZ30" s="395"/>
      <c r="HA30" s="395"/>
      <c r="HB30" s="395"/>
      <c r="HC30" s="395"/>
      <c r="HD30" s="395"/>
      <c r="HE30" s="395"/>
      <c r="HF30" s="395"/>
      <c r="HG30" s="395"/>
      <c r="HH30" s="395"/>
      <c r="HI30" s="395"/>
      <c r="HJ30" s="395"/>
      <c r="HK30" s="395"/>
      <c r="HL30" s="395"/>
      <c r="HM30" s="395"/>
      <c r="HN30" s="395"/>
      <c r="HO30" s="395"/>
      <c r="HP30" s="395"/>
      <c r="HQ30" s="395"/>
      <c r="HR30" s="395"/>
      <c r="HS30" s="395"/>
      <c r="HT30" s="395"/>
      <c r="HU30" s="395"/>
      <c r="HV30" s="395"/>
      <c r="HW30" s="395"/>
      <c r="HX30" s="395"/>
      <c r="HY30" s="395"/>
      <c r="HZ30" s="32"/>
      <c r="IA30" s="64"/>
      <c r="IB30" s="57"/>
      <c r="IC30" s="57"/>
      <c r="ID30" s="57"/>
      <c r="IF30" s="444"/>
      <c r="IG30" s="434"/>
      <c r="IH30" s="444"/>
      <c r="II30" s="433"/>
      <c r="IJ30" s="433"/>
      <c r="IK30" s="434"/>
      <c r="IL30" s="76"/>
      <c r="IM30" s="32"/>
      <c r="IN30" s="32"/>
      <c r="IO30" s="32"/>
      <c r="IP30" s="32"/>
      <c r="IQ30" s="32"/>
      <c r="IR30" s="32"/>
      <c r="IS30" s="32"/>
      <c r="IT30" s="32"/>
      <c r="IU30" s="32"/>
      <c r="IV30" s="32"/>
      <c r="IW30" s="32"/>
      <c r="IX30" s="32"/>
      <c r="IY30" s="32"/>
      <c r="IZ30" s="32"/>
      <c r="JA30" s="32"/>
      <c r="JB30" s="32"/>
      <c r="JC30" s="32"/>
      <c r="JD30" s="32"/>
      <c r="JE30" s="32"/>
      <c r="JF30" s="32"/>
      <c r="JG30" s="32"/>
      <c r="JH30" s="32"/>
      <c r="JI30" s="32"/>
      <c r="JJ30" s="32"/>
      <c r="JK30" s="32"/>
      <c r="JL30" s="32"/>
      <c r="JM30" s="32"/>
      <c r="JN30" s="32"/>
      <c r="JO30" s="32"/>
      <c r="JP30" s="64"/>
      <c r="JQ30" s="32"/>
      <c r="JR30" s="32"/>
      <c r="JS30" s="32"/>
      <c r="JT30" s="32"/>
      <c r="JU30" s="32"/>
      <c r="JV30" s="32"/>
      <c r="JW30" s="32"/>
      <c r="JX30" s="32"/>
      <c r="JY30" s="32"/>
      <c r="JZ30" s="32"/>
      <c r="KA30" s="32"/>
      <c r="KB30" s="32"/>
      <c r="KC30" s="32"/>
      <c r="KD30" s="77"/>
      <c r="KE30" s="57"/>
      <c r="KF30" s="32"/>
      <c r="KG30" s="32"/>
      <c r="KH30" s="164"/>
      <c r="KI30" s="404" t="s">
        <v>726</v>
      </c>
      <c r="KJ30" s="404"/>
      <c r="KK30" s="404"/>
      <c r="KL30" s="404"/>
      <c r="KM30" s="404"/>
      <c r="KN30" s="404"/>
      <c r="KO30" s="439" t="e">
        <f ca="1">KO5</f>
        <v>#N/A</v>
      </c>
      <c r="KP30" s="439"/>
      <c r="KQ30" s="439"/>
      <c r="KR30" s="439"/>
      <c r="KS30" s="439"/>
      <c r="KT30" s="439"/>
      <c r="KU30" s="439"/>
      <c r="KV30" s="439"/>
      <c r="KW30" s="439"/>
      <c r="KX30" s="439"/>
      <c r="KY30" s="439"/>
      <c r="KZ30" s="439"/>
      <c r="LA30" s="439"/>
      <c r="LB30" s="439"/>
      <c r="LC30" s="439"/>
      <c r="LD30" s="439"/>
      <c r="LE30" s="439"/>
      <c r="LF30" s="439"/>
      <c r="LG30" s="439"/>
      <c r="LH30" s="439"/>
      <c r="LI30" s="439"/>
      <c r="LJ30" s="439"/>
      <c r="LK30" s="165"/>
      <c r="LL30" s="165"/>
      <c r="LM30" s="165"/>
      <c r="LN30" s="404" t="s">
        <v>45</v>
      </c>
      <c r="LO30" s="404"/>
      <c r="LP30" s="404"/>
      <c r="LQ30" s="404"/>
      <c r="LR30" s="404"/>
      <c r="LS30" s="404"/>
      <c r="LT30" s="404"/>
      <c r="LU30" s="404"/>
      <c r="LV30" s="404"/>
      <c r="LW30" s="404" t="str">
        <f ca="1">LW5</f>
        <v>雛型</v>
      </c>
      <c r="LX30" s="404"/>
      <c r="LY30" s="404"/>
      <c r="LZ30" s="404"/>
      <c r="MA30" s="404"/>
      <c r="MB30" s="404"/>
      <c r="MC30" s="404"/>
      <c r="MD30" s="404"/>
      <c r="ME30" s="404"/>
      <c r="MF30" s="404"/>
      <c r="MG30" s="404"/>
      <c r="MH30" s="404"/>
      <c r="MI30" s="404"/>
      <c r="MJ30" s="404"/>
      <c r="MK30" s="165"/>
      <c r="ML30" s="164"/>
      <c r="MM30" s="32"/>
      <c r="MN30" s="32"/>
    </row>
    <row r="31" spans="2:352" ht="18" customHeight="1" x14ac:dyDescent="0.15">
      <c r="B31" s="244"/>
      <c r="C31" s="244"/>
      <c r="D31" s="244"/>
      <c r="E31" s="268" t="str">
        <f>IF(B31="","",TEXT(TEXT(請求書!$D$15,"YYYY/MM") &amp; "/" &amp; TEXT(B31,"00"),"AAA"))</f>
        <v/>
      </c>
      <c r="F31" s="269"/>
      <c r="G31" s="269"/>
      <c r="H31" s="270"/>
      <c r="I31" s="271"/>
      <c r="J31" s="271"/>
      <c r="K31" s="271"/>
      <c r="L31" s="271"/>
      <c r="M31" s="271"/>
      <c r="N31" s="271"/>
      <c r="O31" s="272" t="str">
        <f t="shared" si="3"/>
        <v/>
      </c>
      <c r="P31" s="272"/>
      <c r="Q31" s="273" t="str">
        <f t="shared" si="48"/>
        <v/>
      </c>
      <c r="R31" s="274"/>
      <c r="S31" s="274"/>
      <c r="T31" s="274"/>
      <c r="U31" s="274"/>
      <c r="V31" s="275"/>
      <c r="W31" s="276" t="str">
        <f t="shared" si="38"/>
        <v/>
      </c>
      <c r="X31" s="277"/>
      <c r="Y31" s="277"/>
      <c r="Z31" s="277"/>
      <c r="AA31" s="278"/>
      <c r="AB31" s="249"/>
      <c r="AC31" s="250"/>
      <c r="AD31" s="249"/>
      <c r="AE31" s="250"/>
      <c r="AF31" s="251" t="str">
        <f t="shared" si="0"/>
        <v/>
      </c>
      <c r="AG31" s="252"/>
      <c r="AH31" s="253"/>
      <c r="AI31" s="254" t="str">
        <f t="shared" si="45"/>
        <v/>
      </c>
      <c r="AJ31" s="255"/>
      <c r="AK31" s="256"/>
      <c r="AL31" s="254" t="str">
        <f t="shared" si="46"/>
        <v/>
      </c>
      <c r="AM31" s="255"/>
      <c r="AN31" s="256"/>
      <c r="AO31" s="257"/>
      <c r="AP31" s="257"/>
      <c r="AQ31" s="257"/>
      <c r="AR31" s="257"/>
      <c r="AS31" s="244"/>
      <c r="AT31" s="244"/>
      <c r="AU31" s="244"/>
      <c r="AV31" s="244"/>
      <c r="AW31" s="100"/>
      <c r="AX31" s="90" t="e">
        <f t="shared" ca="1" si="4"/>
        <v>#N/A</v>
      </c>
      <c r="AY31" s="124" t="str">
        <f t="shared" si="39"/>
        <v/>
      </c>
      <c r="AZ31" s="125" t="str">
        <f t="shared" si="40"/>
        <v/>
      </c>
      <c r="BA31" s="126" t="str">
        <f t="shared" si="5"/>
        <v/>
      </c>
      <c r="BB31" s="126" t="str">
        <f t="shared" si="6"/>
        <v/>
      </c>
      <c r="BC31" s="127" t="str">
        <f t="shared" si="7"/>
        <v/>
      </c>
      <c r="BD31" s="127" t="str">
        <f t="shared" si="8"/>
        <v/>
      </c>
      <c r="BE31" s="126" t="str">
        <f t="shared" si="9"/>
        <v/>
      </c>
      <c r="BF31" s="126" t="str">
        <f t="shared" si="10"/>
        <v/>
      </c>
      <c r="BG31" s="128" t="str">
        <f t="shared" si="41"/>
        <v/>
      </c>
      <c r="BH31" s="124" t="str">
        <f t="shared" si="1"/>
        <v/>
      </c>
      <c r="BI31" s="128" t="e">
        <f ca="1">IF(AND($AX31&lt;&gt;"",BE31&lt;&gt;"",BG31&gt;=IF(BG32="",0,BG32)),SUM(INDIRECT("bh"&amp;ROW()-BG31+1):BH31),"")</f>
        <v>#N/A</v>
      </c>
      <c r="BJ31" s="128" t="e">
        <f t="shared" ca="1" si="11"/>
        <v>#N/A</v>
      </c>
      <c r="BK31" s="128" t="e">
        <f t="shared" ca="1" si="12"/>
        <v>#N/A</v>
      </c>
      <c r="BL31" s="128" t="e">
        <f ca="1">IF(BK31="","",LEFT(AX31,3)&amp;TEXT(VLOOKUP(BK31,基本設定!$D$3:$E$50,2,FALSE),"000"))</f>
        <v>#N/A</v>
      </c>
      <c r="BM31" s="128" t="e">
        <f ca="1">IF(BL31="","",VLOOKUP(BL31,単価設定!$A$3:$F$477,6,FALSE))</f>
        <v>#N/A</v>
      </c>
      <c r="BN31" s="128" t="str">
        <f t="shared" si="42"/>
        <v/>
      </c>
      <c r="BO31" s="128" t="str">
        <f t="shared" si="13"/>
        <v/>
      </c>
      <c r="BP31" s="124" t="str">
        <f t="shared" si="14"/>
        <v/>
      </c>
      <c r="BQ31" s="128" t="str">
        <f t="shared" si="15"/>
        <v/>
      </c>
      <c r="BR31" s="129" t="str">
        <f t="shared" si="16"/>
        <v/>
      </c>
      <c r="BS31" s="129" t="str">
        <f t="shared" si="17"/>
        <v/>
      </c>
      <c r="BT31" s="127" t="str">
        <f t="shared" si="18"/>
        <v/>
      </c>
      <c r="BU31" s="127" t="str">
        <f t="shared" si="19"/>
        <v/>
      </c>
      <c r="BV31" s="126" t="str">
        <f t="shared" si="20"/>
        <v/>
      </c>
      <c r="BW31" s="126" t="str">
        <f t="shared" si="21"/>
        <v/>
      </c>
      <c r="BX31" s="128" t="str">
        <f t="shared" si="43"/>
        <v/>
      </c>
      <c r="BY31" s="124" t="str">
        <f t="shared" si="2"/>
        <v/>
      </c>
      <c r="BZ31" s="128" t="e">
        <f ca="1">IF(AND($AX31&lt;&gt;"",BV31&lt;&gt;"",BX31&gt;=IF(BX32="",0,BX32)),SUM(INDIRECT("by" &amp; ROW()-BX31+1):BY31),"")</f>
        <v>#N/A</v>
      </c>
      <c r="CA31" s="128" t="e">
        <f t="shared" ca="1" si="22"/>
        <v>#N/A</v>
      </c>
      <c r="CB31" s="128" t="e">
        <f t="shared" ca="1" si="23"/>
        <v>#N/A</v>
      </c>
      <c r="CC31" s="128" t="e">
        <f ca="1">IF(CB31="","",LEFT($AX31,3)&amp;TEXT(VLOOKUP(CB31,基本設定!$D$3:$E$50,2,FALSE),"100"))</f>
        <v>#N/A</v>
      </c>
      <c r="CD31" s="128" t="e">
        <f ca="1">IF(CC31="","",VLOOKUP(CC31,単価設定!$A$3:$F$477,6,FALSE))</f>
        <v>#N/A</v>
      </c>
      <c r="CE31" s="128" t="str">
        <f t="shared" si="44"/>
        <v/>
      </c>
      <c r="CF31" s="128" t="str">
        <f t="shared" si="24"/>
        <v/>
      </c>
      <c r="CG31" s="128" t="e">
        <f t="shared" ca="1" si="25"/>
        <v>#N/A</v>
      </c>
      <c r="CH31" s="128" t="e">
        <f ca="1">IF(CG31="","",VLOOKUP(CG31,単価設定!$A$3:$F$478,6,FALSE))</f>
        <v>#N/A</v>
      </c>
      <c r="CI31" s="128" t="e">
        <f t="shared" ca="1" si="26"/>
        <v>#N/A</v>
      </c>
      <c r="CJ31" s="128" t="e">
        <f ca="1">IF(CI31="","",VLOOKUP(CI31,単価設定!$A$3:$F$478,6,FALSE))</f>
        <v>#N/A</v>
      </c>
      <c r="CK31" s="128" t="e">
        <f t="shared" ca="1" si="27"/>
        <v>#N/A</v>
      </c>
      <c r="CL31" s="128" t="e">
        <f ca="1">SUM(CK$15:$CK31)</f>
        <v>#N/A</v>
      </c>
      <c r="CM31" s="128" t="e">
        <f t="shared" ca="1" si="28"/>
        <v>#N/A</v>
      </c>
      <c r="CN31" s="128" t="e">
        <f t="shared" ca="1" si="47"/>
        <v>#N/A</v>
      </c>
      <c r="CO31" s="128" t="e">
        <f t="shared" ca="1" si="29"/>
        <v>#N/A</v>
      </c>
      <c r="CP31" s="146" t="e">
        <f t="shared" ca="1" si="30"/>
        <v>#N/A</v>
      </c>
      <c r="CQ31" s="146" t="e">
        <f t="shared" ca="1" si="31"/>
        <v>#N/A</v>
      </c>
      <c r="CR31" s="146" t="e">
        <f t="shared" ca="1" si="32"/>
        <v>#N/A</v>
      </c>
      <c r="CS31" s="146" t="e">
        <f t="shared" ca="1" si="33"/>
        <v>#N/A</v>
      </c>
      <c r="CT31" s="128" t="e">
        <f ca="1">IF(BL31&lt;&gt;"",IF(COUNTIF(BL$15:BL31,BL31)=1,ROW(),""),"")</f>
        <v>#N/A</v>
      </c>
      <c r="CU31" s="128" t="e">
        <f ca="1">IF(CB31&lt;&gt;"",IF(COUNTIF(CB$15:CB31,CB31)=1,ROW(),""),"")</f>
        <v>#N/A</v>
      </c>
      <c r="CV31" s="128" t="e">
        <f ca="1">IF(CG31&lt;&gt;"",IF(COUNTIF(CG$15:CG31,CG31)=1,ROW(),""),"")</f>
        <v>#N/A</v>
      </c>
      <c r="CW31" s="146" t="e">
        <f ca="1">IF(CI31&lt;&gt;"",IF(COUNTIF(CI$15:CI31,CI31)=1,ROW(),""),"")</f>
        <v>#N/A</v>
      </c>
      <c r="CX31" s="128" t="str">
        <f t="shared" ca="1" si="34"/>
        <v/>
      </c>
      <c r="CY31" s="128" t="str">
        <f t="shared" ca="1" si="35"/>
        <v/>
      </c>
      <c r="CZ31" s="128" t="str">
        <f t="shared" ca="1" si="36"/>
        <v/>
      </c>
      <c r="DA31" s="146" t="str">
        <f t="shared" ca="1" si="37"/>
        <v/>
      </c>
      <c r="DB31" s="32"/>
      <c r="DD31" s="65"/>
      <c r="DE31" s="326"/>
      <c r="DF31" s="327"/>
      <c r="DG31" s="328"/>
      <c r="DH31" s="303" t="str">
        <f ca="1">IFERROR(VLOOKUP(TEXT(SMALL($CX$15:$DA$143,8),"000000"),単価設定!$A$3:$F$478,1,FALSE),"")</f>
        <v/>
      </c>
      <c r="DI31" s="304"/>
      <c r="DJ31" s="304"/>
      <c r="DK31" s="304"/>
      <c r="DL31" s="304"/>
      <c r="DM31" s="304"/>
      <c r="DN31" s="304"/>
      <c r="DO31" s="304"/>
      <c r="DP31" s="305"/>
      <c r="DQ31" s="306" t="str">
        <f ca="1">IF(ISERROR(VLOOKUP(DH31,単価設定!$A$3:$F$478,4,FALSE)),"",VLOOKUP(DH31,単価設定!$A$3:$F$478,4,FALSE))</f>
        <v/>
      </c>
      <c r="DR31" s="307"/>
      <c r="DS31" s="307"/>
      <c r="DT31" s="307"/>
      <c r="DU31" s="307"/>
      <c r="DV31" s="307"/>
      <c r="DW31" s="307"/>
      <c r="DX31" s="307"/>
      <c r="DY31" s="307"/>
      <c r="DZ31" s="307"/>
      <c r="EA31" s="307"/>
      <c r="EB31" s="307"/>
      <c r="EC31" s="308"/>
      <c r="ED31" s="264" t="str">
        <f ca="1">IF(ISERROR(VLOOKUP(DH31,単価設定!$A$3:$F$478,5,FALSE)),"",VLOOKUP(DH31,単価設定!$A$3:$F$478,5,FALSE))</f>
        <v/>
      </c>
      <c r="EE31" s="265"/>
      <c r="EF31" s="265"/>
      <c r="EG31" s="265"/>
      <c r="EH31" s="265"/>
      <c r="EI31" s="265"/>
      <c r="EJ31" s="265"/>
      <c r="EK31" s="265"/>
      <c r="EL31" s="281"/>
      <c r="EM31" s="303" t="str">
        <f ca="1">IF(DH31="","",COUNTIF($BL$15:$BL$143,DH31)+COUNTIF($CC$15:$CC$143,DH31)+COUNTIF($CG$15:$CG$143,DH31)+COUNTIF($CI$15:$CI$143,DH31))</f>
        <v/>
      </c>
      <c r="EN31" s="304"/>
      <c r="EO31" s="304"/>
      <c r="EP31" s="304"/>
      <c r="EQ31" s="305"/>
      <c r="ER31" s="264" t="str">
        <f ca="1">IF(AND(ED31&lt;&gt;"",EM31&lt;&gt;""),IF(ED31*EM31=0,"",ED31*EM31),"")</f>
        <v/>
      </c>
      <c r="ES31" s="265"/>
      <c r="ET31" s="265"/>
      <c r="EU31" s="265"/>
      <c r="EV31" s="265"/>
      <c r="EW31" s="265"/>
      <c r="EX31" s="265"/>
      <c r="EY31" s="265"/>
      <c r="EZ31" s="265"/>
      <c r="FA31" s="265"/>
      <c r="FB31" s="281"/>
      <c r="FC31" s="258"/>
      <c r="FD31" s="259"/>
      <c r="FE31" s="259"/>
      <c r="FF31" s="260"/>
      <c r="FG31" s="64"/>
      <c r="FH31" s="32"/>
      <c r="FI31" s="32"/>
      <c r="FJ31" s="32"/>
      <c r="FK31" s="32"/>
      <c r="FL31" s="65"/>
      <c r="FN31" s="394"/>
      <c r="FO31" s="394"/>
      <c r="FP31" s="394"/>
      <c r="FQ31" s="394"/>
      <c r="FR31" s="394"/>
      <c r="FS31" s="394"/>
      <c r="FT31" s="394"/>
      <c r="FU31" s="394"/>
      <c r="FV31" s="394"/>
      <c r="FW31" s="394"/>
      <c r="FX31" s="394"/>
      <c r="FY31" s="394"/>
      <c r="FZ31" s="394"/>
      <c r="GA31" s="394"/>
      <c r="GB31" s="394"/>
      <c r="GC31" s="394"/>
      <c r="GD31" s="394"/>
      <c r="GE31" s="394"/>
      <c r="GF31" s="394"/>
      <c r="GG31" s="394"/>
      <c r="GH31" s="394"/>
      <c r="GI31" s="394"/>
      <c r="GJ31" s="394"/>
      <c r="GK31" s="394"/>
      <c r="GL31" s="394"/>
      <c r="GM31" s="394"/>
      <c r="GN31" s="394"/>
      <c r="GO31" s="394"/>
      <c r="GP31" s="394"/>
      <c r="GQ31" s="394"/>
      <c r="GR31" s="394"/>
      <c r="GS31" s="394"/>
      <c r="GT31" s="394"/>
      <c r="GU31" s="394" t="s">
        <v>150</v>
      </c>
      <c r="GV31" s="394"/>
      <c r="GW31" s="394"/>
      <c r="GX31" s="395" t="s">
        <v>152</v>
      </c>
      <c r="GY31" s="395"/>
      <c r="GZ31" s="395"/>
      <c r="HA31" s="395"/>
      <c r="HB31" s="395"/>
      <c r="HC31" s="395"/>
      <c r="HD31" s="395"/>
      <c r="HE31" s="395"/>
      <c r="HF31" s="395"/>
      <c r="HG31" s="395"/>
      <c r="HH31" s="395"/>
      <c r="HI31" s="395"/>
      <c r="HJ31" s="395"/>
      <c r="HK31" s="395"/>
      <c r="HL31" s="395"/>
      <c r="HM31" s="395"/>
      <c r="HN31" s="395"/>
      <c r="HO31" s="395"/>
      <c r="HP31" s="395"/>
      <c r="HQ31" s="395"/>
      <c r="HR31" s="395"/>
      <c r="HS31" s="395"/>
      <c r="HT31" s="395"/>
      <c r="HU31" s="395"/>
      <c r="HV31" s="395"/>
      <c r="HW31" s="395"/>
      <c r="HX31" s="395"/>
      <c r="HY31" s="395"/>
      <c r="HZ31" s="32"/>
      <c r="IA31" s="64"/>
      <c r="IB31" s="57"/>
      <c r="IC31" s="57"/>
      <c r="ID31" s="57"/>
      <c r="IF31" s="444"/>
      <c r="IG31" s="434"/>
      <c r="IH31" s="444"/>
      <c r="II31" s="433"/>
      <c r="IJ31" s="433"/>
      <c r="IK31" s="434"/>
      <c r="IL31" s="76"/>
      <c r="IM31" s="32"/>
      <c r="IN31" s="32"/>
      <c r="IO31" s="32"/>
      <c r="IP31" s="32"/>
      <c r="IQ31" s="32"/>
      <c r="IR31" s="32"/>
      <c r="IS31" s="32"/>
      <c r="IT31" s="32"/>
      <c r="IU31" s="32"/>
      <c r="IV31" s="32"/>
      <c r="IW31" s="32"/>
      <c r="IX31" s="32"/>
      <c r="IY31" s="32"/>
      <c r="IZ31" s="32"/>
      <c r="JA31" s="32"/>
      <c r="JB31" s="32"/>
      <c r="JC31" s="32"/>
      <c r="JD31" s="32"/>
      <c r="JE31" s="32"/>
      <c r="JF31" s="32"/>
      <c r="JG31" s="32"/>
      <c r="JH31" s="32"/>
      <c r="JI31" s="32"/>
      <c r="JJ31" s="32"/>
      <c r="JK31" s="32"/>
      <c r="JL31" s="32"/>
      <c r="JM31" s="32"/>
      <c r="JN31" s="32"/>
      <c r="JO31" s="32"/>
      <c r="JP31" s="64"/>
      <c r="JQ31" s="32"/>
      <c r="JR31" s="32"/>
      <c r="JS31" s="32"/>
      <c r="JT31" s="32"/>
      <c r="JU31" s="32"/>
      <c r="JV31" s="32"/>
      <c r="JW31" s="32"/>
      <c r="JX31" s="32"/>
      <c r="JY31" s="32"/>
      <c r="JZ31" s="32"/>
      <c r="KA31" s="32"/>
      <c r="KB31" s="32"/>
      <c r="KC31" s="32"/>
      <c r="KD31" s="77"/>
      <c r="KE31" s="57"/>
      <c r="KF31" s="32"/>
      <c r="KG31" s="32"/>
      <c r="KH31" s="164"/>
      <c r="KI31" s="165"/>
      <c r="KJ31" s="165"/>
      <c r="KK31" s="165"/>
      <c r="KL31" s="165"/>
      <c r="KM31" s="165"/>
      <c r="KN31" s="165"/>
      <c r="KO31" s="165"/>
      <c r="KP31" s="165"/>
      <c r="KQ31" s="165"/>
      <c r="KR31" s="165"/>
      <c r="KS31" s="165"/>
      <c r="KT31" s="165"/>
      <c r="KU31" s="165"/>
      <c r="KV31" s="165"/>
      <c r="KW31" s="165"/>
      <c r="KX31" s="165"/>
      <c r="KY31" s="165"/>
      <c r="KZ31" s="165"/>
      <c r="LA31" s="165"/>
      <c r="LB31" s="165"/>
      <c r="LC31" s="165"/>
      <c r="LD31" s="165"/>
      <c r="LE31" s="165"/>
      <c r="LF31" s="165"/>
      <c r="LG31" s="165"/>
      <c r="LH31" s="165"/>
      <c r="LI31" s="165"/>
      <c r="LJ31" s="165"/>
      <c r="LK31" s="165"/>
      <c r="LL31" s="165"/>
      <c r="LM31" s="165"/>
      <c r="LN31" s="165"/>
      <c r="LO31" s="165"/>
      <c r="LP31" s="165"/>
      <c r="LQ31" s="38"/>
      <c r="LR31" s="38"/>
      <c r="LS31" s="38"/>
      <c r="LT31" s="38"/>
      <c r="LU31" s="38"/>
      <c r="LV31" s="38"/>
      <c r="LW31" s="38"/>
      <c r="LX31" s="38"/>
      <c r="LY31" s="38"/>
      <c r="LZ31" s="38"/>
      <c r="MA31" s="38"/>
      <c r="MB31" s="38"/>
      <c r="MC31" s="38"/>
      <c r="MD31" s="38"/>
      <c r="ME31" s="38"/>
      <c r="MF31" s="38"/>
      <c r="MG31" s="38"/>
      <c r="MH31" s="38"/>
      <c r="MI31" s="38"/>
      <c r="MJ31" s="38"/>
      <c r="MK31" s="38"/>
      <c r="ML31" s="164"/>
      <c r="MM31" s="32"/>
      <c r="MN31" s="32"/>
    </row>
    <row r="32" spans="2:352" ht="18" customHeight="1" x14ac:dyDescent="0.15">
      <c r="B32" s="244"/>
      <c r="C32" s="244"/>
      <c r="D32" s="244"/>
      <c r="E32" s="268" t="str">
        <f>IF(B32="","",TEXT(TEXT(請求書!$D$15,"YYYY/MM") &amp; "/" &amp; TEXT(B32,"00"),"AAA"))</f>
        <v/>
      </c>
      <c r="F32" s="269"/>
      <c r="G32" s="269"/>
      <c r="H32" s="270"/>
      <c r="I32" s="271"/>
      <c r="J32" s="271"/>
      <c r="K32" s="271"/>
      <c r="L32" s="271"/>
      <c r="M32" s="271"/>
      <c r="N32" s="271"/>
      <c r="O32" s="272" t="str">
        <f t="shared" si="3"/>
        <v/>
      </c>
      <c r="P32" s="272"/>
      <c r="Q32" s="273" t="str">
        <f t="shared" si="48"/>
        <v/>
      </c>
      <c r="R32" s="274"/>
      <c r="S32" s="274"/>
      <c r="T32" s="274"/>
      <c r="U32" s="274"/>
      <c r="V32" s="275"/>
      <c r="W32" s="276" t="str">
        <f t="shared" si="38"/>
        <v/>
      </c>
      <c r="X32" s="277"/>
      <c r="Y32" s="277"/>
      <c r="Z32" s="277"/>
      <c r="AA32" s="278"/>
      <c r="AB32" s="249"/>
      <c r="AC32" s="250"/>
      <c r="AD32" s="249"/>
      <c r="AE32" s="250"/>
      <c r="AF32" s="251" t="str">
        <f t="shared" si="0"/>
        <v/>
      </c>
      <c r="AG32" s="252"/>
      <c r="AH32" s="253"/>
      <c r="AI32" s="254" t="str">
        <f t="shared" si="45"/>
        <v/>
      </c>
      <c r="AJ32" s="255"/>
      <c r="AK32" s="256"/>
      <c r="AL32" s="254" t="str">
        <f t="shared" si="46"/>
        <v/>
      </c>
      <c r="AM32" s="255"/>
      <c r="AN32" s="256"/>
      <c r="AO32" s="257"/>
      <c r="AP32" s="257"/>
      <c r="AQ32" s="257"/>
      <c r="AR32" s="257"/>
      <c r="AS32" s="244"/>
      <c r="AT32" s="244"/>
      <c r="AU32" s="244"/>
      <c r="AV32" s="244"/>
      <c r="AW32" s="100"/>
      <c r="AX32" s="90" t="e">
        <f t="shared" ca="1" si="4"/>
        <v>#N/A</v>
      </c>
      <c r="AY32" s="124" t="str">
        <f t="shared" si="39"/>
        <v/>
      </c>
      <c r="AZ32" s="125" t="str">
        <f t="shared" si="40"/>
        <v/>
      </c>
      <c r="BA32" s="126" t="str">
        <f t="shared" si="5"/>
        <v/>
      </c>
      <c r="BB32" s="126" t="str">
        <f t="shared" si="6"/>
        <v/>
      </c>
      <c r="BC32" s="127" t="str">
        <f t="shared" si="7"/>
        <v/>
      </c>
      <c r="BD32" s="127" t="str">
        <f t="shared" si="8"/>
        <v/>
      </c>
      <c r="BE32" s="126" t="str">
        <f t="shared" si="9"/>
        <v/>
      </c>
      <c r="BF32" s="126" t="str">
        <f t="shared" si="10"/>
        <v/>
      </c>
      <c r="BG32" s="128" t="str">
        <f t="shared" si="41"/>
        <v/>
      </c>
      <c r="BH32" s="124" t="str">
        <f t="shared" si="1"/>
        <v/>
      </c>
      <c r="BI32" s="128" t="e">
        <f ca="1">IF(AND($AX32&lt;&gt;"",BE32&lt;&gt;"",BG32&gt;=IF(BG33="",0,BG33)),SUM(INDIRECT("bh"&amp;ROW()-BG32+1):BH32),"")</f>
        <v>#N/A</v>
      </c>
      <c r="BJ32" s="128" t="e">
        <f t="shared" ca="1" si="11"/>
        <v>#N/A</v>
      </c>
      <c r="BK32" s="128" t="e">
        <f t="shared" ca="1" si="12"/>
        <v>#N/A</v>
      </c>
      <c r="BL32" s="128" t="e">
        <f ca="1">IF(BK32="","",LEFT(AX32,3)&amp;TEXT(VLOOKUP(BK32,基本設定!$D$3:$E$50,2,FALSE),"000"))</f>
        <v>#N/A</v>
      </c>
      <c r="BM32" s="128" t="e">
        <f ca="1">IF(BL32="","",VLOOKUP(BL32,単価設定!$A$3:$F$477,6,FALSE))</f>
        <v>#N/A</v>
      </c>
      <c r="BN32" s="128" t="str">
        <f t="shared" si="42"/>
        <v/>
      </c>
      <c r="BO32" s="128" t="str">
        <f t="shared" si="13"/>
        <v/>
      </c>
      <c r="BP32" s="124" t="str">
        <f t="shared" si="14"/>
        <v/>
      </c>
      <c r="BQ32" s="128" t="str">
        <f t="shared" si="15"/>
        <v/>
      </c>
      <c r="BR32" s="129" t="str">
        <f t="shared" si="16"/>
        <v/>
      </c>
      <c r="BS32" s="129" t="str">
        <f t="shared" si="17"/>
        <v/>
      </c>
      <c r="BT32" s="127" t="str">
        <f t="shared" si="18"/>
        <v/>
      </c>
      <c r="BU32" s="127" t="str">
        <f t="shared" si="19"/>
        <v/>
      </c>
      <c r="BV32" s="126" t="str">
        <f t="shared" si="20"/>
        <v/>
      </c>
      <c r="BW32" s="126" t="str">
        <f t="shared" si="21"/>
        <v/>
      </c>
      <c r="BX32" s="128" t="str">
        <f t="shared" si="43"/>
        <v/>
      </c>
      <c r="BY32" s="124" t="str">
        <f t="shared" si="2"/>
        <v/>
      </c>
      <c r="BZ32" s="128" t="e">
        <f ca="1">IF(AND($AX32&lt;&gt;"",BV32&lt;&gt;"",BX32&gt;=IF(BX33="",0,BX33)),SUM(INDIRECT("by" &amp; ROW()-BX32+1):BY32),"")</f>
        <v>#N/A</v>
      </c>
      <c r="CA32" s="128" t="e">
        <f t="shared" ca="1" si="22"/>
        <v>#N/A</v>
      </c>
      <c r="CB32" s="128" t="e">
        <f t="shared" ca="1" si="23"/>
        <v>#N/A</v>
      </c>
      <c r="CC32" s="128" t="e">
        <f ca="1">IF(CB32="","",LEFT($AX32,3)&amp;TEXT(VLOOKUP(CB32,基本設定!$D$3:$E$50,2,FALSE),"100"))</f>
        <v>#N/A</v>
      </c>
      <c r="CD32" s="128" t="e">
        <f ca="1">IF(CC32="","",VLOOKUP(CC32,単価設定!$A$3:$F$477,6,FALSE))</f>
        <v>#N/A</v>
      </c>
      <c r="CE32" s="128" t="str">
        <f t="shared" si="44"/>
        <v/>
      </c>
      <c r="CF32" s="128" t="str">
        <f t="shared" si="24"/>
        <v/>
      </c>
      <c r="CG32" s="128" t="e">
        <f t="shared" ca="1" si="25"/>
        <v>#N/A</v>
      </c>
      <c r="CH32" s="128" t="e">
        <f ca="1">IF(CG32="","",VLOOKUP(CG32,単価設定!$A$3:$F$478,6,FALSE))</f>
        <v>#N/A</v>
      </c>
      <c r="CI32" s="128" t="e">
        <f t="shared" ca="1" si="26"/>
        <v>#N/A</v>
      </c>
      <c r="CJ32" s="128" t="e">
        <f ca="1">IF(CI32="","",VLOOKUP(CI32,単価設定!$A$3:$F$478,6,FALSE))</f>
        <v>#N/A</v>
      </c>
      <c r="CK32" s="128" t="e">
        <f t="shared" ca="1" si="27"/>
        <v>#N/A</v>
      </c>
      <c r="CL32" s="128" t="e">
        <f ca="1">SUM(CK$15:$CK32)</f>
        <v>#N/A</v>
      </c>
      <c r="CM32" s="128" t="e">
        <f t="shared" ca="1" si="28"/>
        <v>#N/A</v>
      </c>
      <c r="CN32" s="128" t="e">
        <f t="shared" ca="1" si="47"/>
        <v>#N/A</v>
      </c>
      <c r="CO32" s="128" t="e">
        <f t="shared" ca="1" si="29"/>
        <v>#N/A</v>
      </c>
      <c r="CP32" s="146" t="e">
        <f t="shared" ca="1" si="30"/>
        <v>#N/A</v>
      </c>
      <c r="CQ32" s="146" t="e">
        <f t="shared" ca="1" si="31"/>
        <v>#N/A</v>
      </c>
      <c r="CR32" s="146" t="e">
        <f t="shared" ca="1" si="32"/>
        <v>#N/A</v>
      </c>
      <c r="CS32" s="146" t="e">
        <f t="shared" ca="1" si="33"/>
        <v>#N/A</v>
      </c>
      <c r="CT32" s="128" t="e">
        <f ca="1">IF(BL32&lt;&gt;"",IF(COUNTIF(BL$15:BL32,BL32)=1,ROW(),""),"")</f>
        <v>#N/A</v>
      </c>
      <c r="CU32" s="128" t="e">
        <f ca="1">IF(CB32&lt;&gt;"",IF(COUNTIF(CB$15:CB32,CB32)=1,ROW(),""),"")</f>
        <v>#N/A</v>
      </c>
      <c r="CV32" s="128" t="e">
        <f ca="1">IF(CG32&lt;&gt;"",IF(COUNTIF(CG$15:CG32,CG32)=1,ROW(),""),"")</f>
        <v>#N/A</v>
      </c>
      <c r="CW32" s="146" t="e">
        <f ca="1">IF(CI32&lt;&gt;"",IF(COUNTIF(CI$15:CI32,CI32)=1,ROW(),""),"")</f>
        <v>#N/A</v>
      </c>
      <c r="CX32" s="128" t="str">
        <f t="shared" ca="1" si="34"/>
        <v/>
      </c>
      <c r="CY32" s="128" t="str">
        <f t="shared" ca="1" si="35"/>
        <v/>
      </c>
      <c r="CZ32" s="128" t="str">
        <f t="shared" ca="1" si="36"/>
        <v/>
      </c>
      <c r="DA32" s="146" t="str">
        <f t="shared" ca="1" si="37"/>
        <v/>
      </c>
      <c r="DB32" s="32"/>
      <c r="DD32" s="65"/>
      <c r="DE32" s="326"/>
      <c r="DF32" s="327"/>
      <c r="DG32" s="328"/>
      <c r="DH32" s="211"/>
      <c r="DI32" s="212"/>
      <c r="DJ32" s="212"/>
      <c r="DK32" s="212"/>
      <c r="DL32" s="212"/>
      <c r="DM32" s="212"/>
      <c r="DN32" s="212"/>
      <c r="DO32" s="212"/>
      <c r="DP32" s="213"/>
      <c r="DQ32" s="312"/>
      <c r="DR32" s="313"/>
      <c r="DS32" s="313"/>
      <c r="DT32" s="313"/>
      <c r="DU32" s="313"/>
      <c r="DV32" s="313"/>
      <c r="DW32" s="313"/>
      <c r="DX32" s="313"/>
      <c r="DY32" s="313"/>
      <c r="DZ32" s="313"/>
      <c r="EA32" s="313"/>
      <c r="EB32" s="313"/>
      <c r="EC32" s="314"/>
      <c r="ED32" s="266"/>
      <c r="EE32" s="267"/>
      <c r="EF32" s="267"/>
      <c r="EG32" s="267"/>
      <c r="EH32" s="267"/>
      <c r="EI32" s="267"/>
      <c r="EJ32" s="267"/>
      <c r="EK32" s="267"/>
      <c r="EL32" s="282"/>
      <c r="EM32" s="211"/>
      <c r="EN32" s="212"/>
      <c r="EO32" s="212"/>
      <c r="EP32" s="212"/>
      <c r="EQ32" s="213"/>
      <c r="ER32" s="266"/>
      <c r="ES32" s="267"/>
      <c r="ET32" s="267"/>
      <c r="EU32" s="267"/>
      <c r="EV32" s="267"/>
      <c r="EW32" s="267"/>
      <c r="EX32" s="267"/>
      <c r="EY32" s="267"/>
      <c r="EZ32" s="267"/>
      <c r="FA32" s="267"/>
      <c r="FB32" s="282"/>
      <c r="FC32" s="261"/>
      <c r="FD32" s="262"/>
      <c r="FE32" s="262"/>
      <c r="FF32" s="263"/>
      <c r="FG32" s="64"/>
      <c r="FH32" s="32"/>
      <c r="FI32" s="32"/>
      <c r="FJ32" s="32"/>
      <c r="FK32" s="32"/>
      <c r="FL32" s="65"/>
      <c r="FN32" s="394"/>
      <c r="FO32" s="394"/>
      <c r="FP32" s="394"/>
      <c r="FQ32" s="394"/>
      <c r="FR32" s="394"/>
      <c r="FS32" s="394"/>
      <c r="FT32" s="394"/>
      <c r="FU32" s="394"/>
      <c r="FV32" s="394"/>
      <c r="FW32" s="394"/>
      <c r="FX32" s="394"/>
      <c r="FY32" s="394"/>
      <c r="FZ32" s="394"/>
      <c r="GA32" s="394"/>
      <c r="GB32" s="394"/>
      <c r="GC32" s="394"/>
      <c r="GD32" s="394"/>
      <c r="GE32" s="394"/>
      <c r="GF32" s="394"/>
      <c r="GG32" s="394"/>
      <c r="GH32" s="394"/>
      <c r="GI32" s="394"/>
      <c r="GJ32" s="394"/>
      <c r="GK32" s="394"/>
      <c r="GL32" s="394"/>
      <c r="GM32" s="394"/>
      <c r="GN32" s="394"/>
      <c r="GO32" s="394"/>
      <c r="GP32" s="394"/>
      <c r="GQ32" s="394"/>
      <c r="GR32" s="394"/>
      <c r="GS32" s="394"/>
      <c r="GT32" s="394"/>
      <c r="GU32" s="394" t="s">
        <v>150</v>
      </c>
      <c r="GV32" s="394"/>
      <c r="GW32" s="394"/>
      <c r="GX32" s="395" t="s">
        <v>151</v>
      </c>
      <c r="GY32" s="395"/>
      <c r="GZ32" s="395"/>
      <c r="HA32" s="395"/>
      <c r="HB32" s="395"/>
      <c r="HC32" s="395"/>
      <c r="HD32" s="395"/>
      <c r="HE32" s="395"/>
      <c r="HF32" s="395"/>
      <c r="HG32" s="395"/>
      <c r="HH32" s="395"/>
      <c r="HI32" s="395"/>
      <c r="HJ32" s="395"/>
      <c r="HK32" s="395"/>
      <c r="HL32" s="395"/>
      <c r="HM32" s="395"/>
      <c r="HN32" s="395"/>
      <c r="HO32" s="395"/>
      <c r="HP32" s="395"/>
      <c r="HQ32" s="395"/>
      <c r="HR32" s="395"/>
      <c r="HS32" s="395"/>
      <c r="HT32" s="395"/>
      <c r="HU32" s="395"/>
      <c r="HV32" s="395"/>
      <c r="HW32" s="395"/>
      <c r="HX32" s="395"/>
      <c r="HY32" s="395"/>
      <c r="HZ32" s="32"/>
      <c r="IA32" s="64"/>
      <c r="IB32" s="57"/>
      <c r="IC32" s="57"/>
      <c r="ID32" s="57"/>
      <c r="IF32" s="444"/>
      <c r="IG32" s="434"/>
      <c r="IH32" s="444"/>
      <c r="II32" s="433"/>
      <c r="IJ32" s="433"/>
      <c r="IK32" s="434"/>
      <c r="IL32" s="76"/>
      <c r="IM32" s="32"/>
      <c r="IN32" s="32"/>
      <c r="IO32" s="32"/>
      <c r="IP32" s="32"/>
      <c r="IQ32" s="32"/>
      <c r="IR32" s="32"/>
      <c r="IS32" s="32"/>
      <c r="IT32" s="32"/>
      <c r="IU32" s="32"/>
      <c r="IV32" s="32"/>
      <c r="IW32" s="32"/>
      <c r="IX32" s="32"/>
      <c r="IY32" s="32"/>
      <c r="IZ32" s="32"/>
      <c r="JA32" s="32"/>
      <c r="JB32" s="32"/>
      <c r="JC32" s="32"/>
      <c r="JD32" s="32"/>
      <c r="JE32" s="32"/>
      <c r="JF32" s="32"/>
      <c r="JG32" s="32"/>
      <c r="JH32" s="32"/>
      <c r="JI32" s="32"/>
      <c r="JJ32" s="32"/>
      <c r="JK32" s="32"/>
      <c r="JL32" s="32"/>
      <c r="JM32" s="32"/>
      <c r="JN32" s="32"/>
      <c r="JO32" s="32"/>
      <c r="JP32" s="64"/>
      <c r="JQ32" s="32"/>
      <c r="JR32" s="32"/>
      <c r="JS32" s="32"/>
      <c r="JT32" s="32"/>
      <c r="JU32" s="32"/>
      <c r="JV32" s="32"/>
      <c r="JW32" s="32"/>
      <c r="JX32" s="32"/>
      <c r="JY32" s="32"/>
      <c r="JZ32" s="32"/>
      <c r="KA32" s="32"/>
      <c r="KB32" s="32"/>
      <c r="KC32" s="32"/>
      <c r="KD32" s="77"/>
      <c r="KE32" s="57"/>
      <c r="KF32" s="32"/>
      <c r="KG32" s="32"/>
      <c r="KH32" s="164"/>
      <c r="KI32" s="165"/>
      <c r="KJ32" s="165"/>
      <c r="KK32" s="167" t="str">
        <f>KK7</f>
        <v>ただし、就労支援給付費に係る（明治33年01月分)として</v>
      </c>
      <c r="KL32" s="165"/>
      <c r="KM32" s="165"/>
      <c r="KN32" s="165"/>
      <c r="KO32" s="165"/>
      <c r="KP32" s="165"/>
      <c r="KQ32" s="165"/>
      <c r="KR32" s="165"/>
      <c r="KS32" s="165"/>
      <c r="KT32" s="165"/>
      <c r="KU32" s="165"/>
      <c r="KV32" s="165"/>
      <c r="KW32" s="165"/>
      <c r="KX32" s="165"/>
      <c r="KY32" s="165"/>
      <c r="KZ32" s="165"/>
      <c r="LA32" s="165"/>
      <c r="LB32" s="165"/>
      <c r="LC32" s="165"/>
      <c r="LD32" s="165"/>
      <c r="LE32" s="165"/>
      <c r="LF32" s="165"/>
      <c r="LG32" s="165"/>
      <c r="LH32" s="165"/>
      <c r="LI32" s="165"/>
      <c r="LJ32" s="165"/>
      <c r="LK32" s="165"/>
      <c r="LL32" s="165"/>
      <c r="LM32" s="165"/>
      <c r="LN32" s="165"/>
      <c r="LO32" s="165"/>
      <c r="LP32" s="165"/>
      <c r="LQ32" s="165"/>
      <c r="LR32" s="165"/>
      <c r="LS32" s="165"/>
      <c r="LT32" s="165"/>
      <c r="LU32" s="165"/>
      <c r="LV32" s="165"/>
      <c r="LW32" s="165"/>
      <c r="LX32" s="165"/>
      <c r="LY32" s="165"/>
      <c r="LZ32" s="165"/>
      <c r="MA32" s="165"/>
      <c r="MB32" s="165"/>
      <c r="MC32" s="165"/>
      <c r="MD32" s="165"/>
      <c r="ME32" s="165"/>
      <c r="MF32" s="165"/>
      <c r="MG32" s="165"/>
      <c r="MH32" s="165"/>
      <c r="MI32" s="165"/>
      <c r="MJ32" s="165"/>
      <c r="MK32" s="165"/>
      <c r="ML32" s="164"/>
      <c r="MM32" s="32"/>
      <c r="MN32" s="32"/>
    </row>
    <row r="33" spans="2:352" ht="18" customHeight="1" x14ac:dyDescent="0.15">
      <c r="B33" s="244"/>
      <c r="C33" s="244"/>
      <c r="D33" s="244"/>
      <c r="E33" s="268" t="str">
        <f>IF(B33="","",TEXT(TEXT(請求書!$D$15,"YYYY/MM") &amp; "/" &amp; TEXT(B33,"00"),"AAA"))</f>
        <v/>
      </c>
      <c r="F33" s="269"/>
      <c r="G33" s="269"/>
      <c r="H33" s="270"/>
      <c r="I33" s="271"/>
      <c r="J33" s="271"/>
      <c r="K33" s="271"/>
      <c r="L33" s="271"/>
      <c r="M33" s="271"/>
      <c r="N33" s="271"/>
      <c r="O33" s="272" t="str">
        <f t="shared" si="3"/>
        <v/>
      </c>
      <c r="P33" s="272"/>
      <c r="Q33" s="273" t="str">
        <f t="shared" si="48"/>
        <v/>
      </c>
      <c r="R33" s="274"/>
      <c r="S33" s="274"/>
      <c r="T33" s="274"/>
      <c r="U33" s="274"/>
      <c r="V33" s="275"/>
      <c r="W33" s="276" t="str">
        <f t="shared" si="38"/>
        <v/>
      </c>
      <c r="X33" s="277"/>
      <c r="Y33" s="277"/>
      <c r="Z33" s="277"/>
      <c r="AA33" s="278"/>
      <c r="AB33" s="249"/>
      <c r="AC33" s="250"/>
      <c r="AD33" s="249"/>
      <c r="AE33" s="250"/>
      <c r="AF33" s="251" t="str">
        <f t="shared" si="0"/>
        <v/>
      </c>
      <c r="AG33" s="252"/>
      <c r="AH33" s="253"/>
      <c r="AI33" s="254" t="str">
        <f t="shared" si="45"/>
        <v/>
      </c>
      <c r="AJ33" s="255"/>
      <c r="AK33" s="256"/>
      <c r="AL33" s="254" t="str">
        <f t="shared" si="46"/>
        <v/>
      </c>
      <c r="AM33" s="255"/>
      <c r="AN33" s="256"/>
      <c r="AO33" s="257"/>
      <c r="AP33" s="257"/>
      <c r="AQ33" s="257"/>
      <c r="AR33" s="257"/>
      <c r="AS33" s="244"/>
      <c r="AT33" s="244"/>
      <c r="AU33" s="244"/>
      <c r="AV33" s="244"/>
      <c r="AW33" s="100"/>
      <c r="AX33" s="90" t="e">
        <f t="shared" ca="1" si="4"/>
        <v>#N/A</v>
      </c>
      <c r="AY33" s="124" t="str">
        <f t="shared" si="39"/>
        <v/>
      </c>
      <c r="AZ33" s="125" t="str">
        <f t="shared" si="40"/>
        <v/>
      </c>
      <c r="BA33" s="126" t="str">
        <f t="shared" si="5"/>
        <v/>
      </c>
      <c r="BB33" s="126" t="str">
        <f t="shared" si="6"/>
        <v/>
      </c>
      <c r="BC33" s="127" t="str">
        <f t="shared" si="7"/>
        <v/>
      </c>
      <c r="BD33" s="127" t="str">
        <f t="shared" si="8"/>
        <v/>
      </c>
      <c r="BE33" s="126" t="str">
        <f t="shared" si="9"/>
        <v/>
      </c>
      <c r="BF33" s="126" t="str">
        <f t="shared" si="10"/>
        <v/>
      </c>
      <c r="BG33" s="128" t="str">
        <f t="shared" si="41"/>
        <v/>
      </c>
      <c r="BH33" s="124" t="str">
        <f t="shared" si="1"/>
        <v/>
      </c>
      <c r="BI33" s="128" t="e">
        <f ca="1">IF(AND($AX33&lt;&gt;"",BE33&lt;&gt;"",BG33&gt;=IF(BG34="",0,BG34)),SUM(INDIRECT("bh"&amp;ROW()-BG33+1):BH33),"")</f>
        <v>#N/A</v>
      </c>
      <c r="BJ33" s="128" t="e">
        <f t="shared" ca="1" si="11"/>
        <v>#N/A</v>
      </c>
      <c r="BK33" s="128" t="e">
        <f t="shared" ca="1" si="12"/>
        <v>#N/A</v>
      </c>
      <c r="BL33" s="128" t="e">
        <f ca="1">IF(BK33="","",LEFT(AX33,3)&amp;TEXT(VLOOKUP(BK33,基本設定!$D$3:$E$50,2,FALSE),"000"))</f>
        <v>#N/A</v>
      </c>
      <c r="BM33" s="128" t="e">
        <f ca="1">IF(BL33="","",VLOOKUP(BL33,単価設定!$A$3:$F$477,6,FALSE))</f>
        <v>#N/A</v>
      </c>
      <c r="BN33" s="128" t="str">
        <f t="shared" si="42"/>
        <v/>
      </c>
      <c r="BO33" s="128" t="str">
        <f t="shared" si="13"/>
        <v/>
      </c>
      <c r="BP33" s="124" t="str">
        <f t="shared" si="14"/>
        <v/>
      </c>
      <c r="BQ33" s="128" t="str">
        <f t="shared" si="15"/>
        <v/>
      </c>
      <c r="BR33" s="129" t="str">
        <f t="shared" si="16"/>
        <v/>
      </c>
      <c r="BS33" s="129" t="str">
        <f t="shared" si="17"/>
        <v/>
      </c>
      <c r="BT33" s="127" t="str">
        <f t="shared" si="18"/>
        <v/>
      </c>
      <c r="BU33" s="127" t="str">
        <f t="shared" si="19"/>
        <v/>
      </c>
      <c r="BV33" s="126" t="str">
        <f t="shared" si="20"/>
        <v/>
      </c>
      <c r="BW33" s="126" t="str">
        <f t="shared" si="21"/>
        <v/>
      </c>
      <c r="BX33" s="128" t="str">
        <f t="shared" si="43"/>
        <v/>
      </c>
      <c r="BY33" s="124" t="str">
        <f t="shared" si="2"/>
        <v/>
      </c>
      <c r="BZ33" s="128" t="e">
        <f ca="1">IF(AND($AX33&lt;&gt;"",BV33&lt;&gt;"",BX33&gt;=IF(BX34="",0,BX34)),SUM(INDIRECT("by" &amp; ROW()-BX33+1):BY33),"")</f>
        <v>#N/A</v>
      </c>
      <c r="CA33" s="128" t="e">
        <f t="shared" ca="1" si="22"/>
        <v>#N/A</v>
      </c>
      <c r="CB33" s="128" t="e">
        <f t="shared" ca="1" si="23"/>
        <v>#N/A</v>
      </c>
      <c r="CC33" s="128" t="e">
        <f ca="1">IF(CB33="","",LEFT($AX33,3)&amp;TEXT(VLOOKUP(CB33,基本設定!$D$3:$E$50,2,FALSE),"100"))</f>
        <v>#N/A</v>
      </c>
      <c r="CD33" s="128" t="e">
        <f ca="1">IF(CC33="","",VLOOKUP(CC33,単価設定!$A$3:$F$477,6,FALSE))</f>
        <v>#N/A</v>
      </c>
      <c r="CE33" s="128" t="str">
        <f t="shared" si="44"/>
        <v/>
      </c>
      <c r="CF33" s="128" t="str">
        <f t="shared" si="24"/>
        <v/>
      </c>
      <c r="CG33" s="128" t="e">
        <f t="shared" ca="1" si="25"/>
        <v>#N/A</v>
      </c>
      <c r="CH33" s="128" t="e">
        <f ca="1">IF(CG33="","",VLOOKUP(CG33,単価設定!$A$3:$F$478,6,FALSE))</f>
        <v>#N/A</v>
      </c>
      <c r="CI33" s="128" t="e">
        <f t="shared" ca="1" si="26"/>
        <v>#N/A</v>
      </c>
      <c r="CJ33" s="128" t="e">
        <f ca="1">IF(CI33="","",VLOOKUP(CI33,単価設定!$A$3:$F$478,6,FALSE))</f>
        <v>#N/A</v>
      </c>
      <c r="CK33" s="128" t="e">
        <f t="shared" ca="1" si="27"/>
        <v>#N/A</v>
      </c>
      <c r="CL33" s="128" t="e">
        <f ca="1">SUM(CK$15:$CK33)</f>
        <v>#N/A</v>
      </c>
      <c r="CM33" s="128" t="e">
        <f t="shared" ca="1" si="28"/>
        <v>#N/A</v>
      </c>
      <c r="CN33" s="128" t="e">
        <f t="shared" ca="1" si="47"/>
        <v>#N/A</v>
      </c>
      <c r="CO33" s="128" t="e">
        <f t="shared" ca="1" si="29"/>
        <v>#N/A</v>
      </c>
      <c r="CP33" s="146" t="e">
        <f t="shared" ca="1" si="30"/>
        <v>#N/A</v>
      </c>
      <c r="CQ33" s="146" t="e">
        <f t="shared" ca="1" si="31"/>
        <v>#N/A</v>
      </c>
      <c r="CR33" s="146" t="e">
        <f t="shared" ca="1" si="32"/>
        <v>#N/A</v>
      </c>
      <c r="CS33" s="146" t="e">
        <f t="shared" ca="1" si="33"/>
        <v>#N/A</v>
      </c>
      <c r="CT33" s="128" t="e">
        <f ca="1">IF(BL33&lt;&gt;"",IF(COUNTIF(BL$15:BL33,BL33)=1,ROW(),""),"")</f>
        <v>#N/A</v>
      </c>
      <c r="CU33" s="128" t="e">
        <f ca="1">IF(CB33&lt;&gt;"",IF(COUNTIF(CB$15:CB33,CB33)=1,ROW(),""),"")</f>
        <v>#N/A</v>
      </c>
      <c r="CV33" s="128" t="e">
        <f ca="1">IF(CG33&lt;&gt;"",IF(COUNTIF(CG$15:CG33,CG33)=1,ROW(),""),"")</f>
        <v>#N/A</v>
      </c>
      <c r="CW33" s="146" t="e">
        <f ca="1">IF(CI33&lt;&gt;"",IF(COUNTIF(CI$15:CI33,CI33)=1,ROW(),""),"")</f>
        <v>#N/A</v>
      </c>
      <c r="CX33" s="128" t="str">
        <f t="shared" ca="1" si="34"/>
        <v/>
      </c>
      <c r="CY33" s="128" t="str">
        <f t="shared" ca="1" si="35"/>
        <v/>
      </c>
      <c r="CZ33" s="128" t="str">
        <f t="shared" ca="1" si="36"/>
        <v/>
      </c>
      <c r="DA33" s="146" t="str">
        <f t="shared" ca="1" si="37"/>
        <v/>
      </c>
      <c r="DB33" s="32"/>
      <c r="DD33" s="65"/>
      <c r="DE33" s="326"/>
      <c r="DF33" s="327"/>
      <c r="DG33" s="328"/>
      <c r="DH33" s="303" t="str">
        <f ca="1">IFERROR(VLOOKUP(TEXT(SMALL($CX$15:$DA$143,9),"000000"),単価設定!$A$3:$F$478,1,FALSE),"")</f>
        <v/>
      </c>
      <c r="DI33" s="304"/>
      <c r="DJ33" s="304"/>
      <c r="DK33" s="304"/>
      <c r="DL33" s="304"/>
      <c r="DM33" s="304"/>
      <c r="DN33" s="304"/>
      <c r="DO33" s="304"/>
      <c r="DP33" s="305"/>
      <c r="DQ33" s="306" t="str">
        <f ca="1">IF(ISERROR(VLOOKUP(DH33,単価設定!$A$3:$F$478,4,FALSE)),"",VLOOKUP(DH33,単価設定!$A$3:$F$478,4,FALSE))</f>
        <v/>
      </c>
      <c r="DR33" s="307"/>
      <c r="DS33" s="307"/>
      <c r="DT33" s="307"/>
      <c r="DU33" s="307"/>
      <c r="DV33" s="307"/>
      <c r="DW33" s="307"/>
      <c r="DX33" s="307"/>
      <c r="DY33" s="307"/>
      <c r="DZ33" s="307"/>
      <c r="EA33" s="307"/>
      <c r="EB33" s="307"/>
      <c r="EC33" s="308"/>
      <c r="ED33" s="264" t="str">
        <f ca="1">IF(ISERROR(VLOOKUP(DH33,単価設定!$A$3:$F$478,5,FALSE)),"",VLOOKUP(DH33,単価設定!$A$3:$F$478,5,FALSE))</f>
        <v/>
      </c>
      <c r="EE33" s="265"/>
      <c r="EF33" s="265"/>
      <c r="EG33" s="265"/>
      <c r="EH33" s="265"/>
      <c r="EI33" s="265"/>
      <c r="EJ33" s="265"/>
      <c r="EK33" s="265"/>
      <c r="EL33" s="281"/>
      <c r="EM33" s="303" t="str">
        <f ca="1">IF(DH33="","",COUNTIF($BL$15:$BL$143,DH33)+COUNTIF($CC$15:$CC$143,DH33)+COUNTIF($CG$15:$CG$143,DH33)+COUNTIF($CI$15:$CI$143,DH33))</f>
        <v/>
      </c>
      <c r="EN33" s="304"/>
      <c r="EO33" s="304"/>
      <c r="EP33" s="304"/>
      <c r="EQ33" s="305"/>
      <c r="ER33" s="264" t="str">
        <f ca="1">IF(AND(ED33&lt;&gt;"",EM33&lt;&gt;""),IF(ED33*EM33=0,"",ED33*EM33),"")</f>
        <v/>
      </c>
      <c r="ES33" s="265"/>
      <c r="ET33" s="265"/>
      <c r="EU33" s="265"/>
      <c r="EV33" s="265"/>
      <c r="EW33" s="265"/>
      <c r="EX33" s="265"/>
      <c r="EY33" s="265"/>
      <c r="EZ33" s="265"/>
      <c r="FA33" s="265"/>
      <c r="FB33" s="281"/>
      <c r="FC33" s="258"/>
      <c r="FD33" s="259"/>
      <c r="FE33" s="259"/>
      <c r="FF33" s="260"/>
      <c r="FG33" s="64"/>
      <c r="FH33" s="32"/>
      <c r="FI33" s="32"/>
      <c r="FJ33" s="32"/>
      <c r="FK33" s="32"/>
      <c r="FL33" s="65"/>
      <c r="FN33" s="394"/>
      <c r="FO33" s="394"/>
      <c r="FP33" s="394"/>
      <c r="FQ33" s="394"/>
      <c r="FR33" s="394"/>
      <c r="FS33" s="394"/>
      <c r="FT33" s="394"/>
      <c r="FU33" s="394"/>
      <c r="FV33" s="394"/>
      <c r="FW33" s="394"/>
      <c r="FX33" s="394"/>
      <c r="FY33" s="394"/>
      <c r="FZ33" s="394"/>
      <c r="GA33" s="394"/>
      <c r="GB33" s="394"/>
      <c r="GC33" s="394"/>
      <c r="GD33" s="394"/>
      <c r="GE33" s="394"/>
      <c r="GF33" s="394"/>
      <c r="GG33" s="394"/>
      <c r="GH33" s="394"/>
      <c r="GI33" s="394"/>
      <c r="GJ33" s="394"/>
      <c r="GK33" s="394"/>
      <c r="GL33" s="394"/>
      <c r="GM33" s="394"/>
      <c r="GN33" s="394"/>
      <c r="GO33" s="394"/>
      <c r="GP33" s="394"/>
      <c r="GQ33" s="394"/>
      <c r="GR33" s="394"/>
      <c r="GS33" s="394"/>
      <c r="GT33" s="394"/>
      <c r="GU33" s="394" t="s">
        <v>150</v>
      </c>
      <c r="GV33" s="394"/>
      <c r="GW33" s="394"/>
      <c r="GX33" s="395" t="s">
        <v>152</v>
      </c>
      <c r="GY33" s="395"/>
      <c r="GZ33" s="395"/>
      <c r="HA33" s="395"/>
      <c r="HB33" s="395"/>
      <c r="HC33" s="395"/>
      <c r="HD33" s="395"/>
      <c r="HE33" s="395"/>
      <c r="HF33" s="395"/>
      <c r="HG33" s="395"/>
      <c r="HH33" s="395"/>
      <c r="HI33" s="395"/>
      <c r="HJ33" s="395"/>
      <c r="HK33" s="395"/>
      <c r="HL33" s="395"/>
      <c r="HM33" s="395"/>
      <c r="HN33" s="395"/>
      <c r="HO33" s="395"/>
      <c r="HP33" s="395"/>
      <c r="HQ33" s="395"/>
      <c r="HR33" s="395"/>
      <c r="HS33" s="395"/>
      <c r="HT33" s="395"/>
      <c r="HU33" s="395"/>
      <c r="HV33" s="395"/>
      <c r="HW33" s="395"/>
      <c r="HX33" s="395"/>
      <c r="HY33" s="395"/>
      <c r="HZ33" s="32"/>
      <c r="IA33" s="64"/>
      <c r="IB33" s="57"/>
      <c r="IC33" s="57"/>
      <c r="ID33" s="57"/>
      <c r="IF33" s="444"/>
      <c r="IG33" s="434"/>
      <c r="IH33" s="444"/>
      <c r="II33" s="433"/>
      <c r="IJ33" s="433"/>
      <c r="IK33" s="434"/>
      <c r="IL33" s="76"/>
      <c r="IM33" s="32"/>
      <c r="IN33" s="32"/>
      <c r="IO33" s="32"/>
      <c r="IP33" s="32"/>
      <c r="IQ33" s="32"/>
      <c r="IR33" s="32"/>
      <c r="IS33" s="32"/>
      <c r="IT33" s="32"/>
      <c r="IU33" s="32"/>
      <c r="IV33" s="32"/>
      <c r="IW33" s="32"/>
      <c r="IX33" s="32"/>
      <c r="IY33" s="32"/>
      <c r="IZ33" s="32"/>
      <c r="JA33" s="32"/>
      <c r="JB33" s="32"/>
      <c r="JC33" s="32"/>
      <c r="JD33" s="32"/>
      <c r="JE33" s="32"/>
      <c r="JF33" s="32"/>
      <c r="JG33" s="32"/>
      <c r="JH33" s="32"/>
      <c r="JI33" s="32"/>
      <c r="JJ33" s="32"/>
      <c r="JK33" s="32"/>
      <c r="JL33" s="32"/>
      <c r="JM33" s="32"/>
      <c r="JN33" s="32"/>
      <c r="JO33" s="32"/>
      <c r="JP33" s="64"/>
      <c r="JQ33" s="32"/>
      <c r="JR33" s="32"/>
      <c r="JS33" s="32"/>
      <c r="JT33" s="32"/>
      <c r="JU33" s="32"/>
      <c r="JV33" s="32"/>
      <c r="JW33" s="32"/>
      <c r="JX33" s="32"/>
      <c r="JY33" s="32"/>
      <c r="JZ33" s="32"/>
      <c r="KA33" s="32"/>
      <c r="KB33" s="32"/>
      <c r="KC33" s="32"/>
      <c r="KD33" s="77"/>
      <c r="KE33" s="57"/>
      <c r="KF33" s="32"/>
      <c r="KG33" s="32"/>
      <c r="KH33" s="164"/>
      <c r="KI33" s="165"/>
      <c r="KJ33" s="165"/>
      <c r="KK33" s="165"/>
      <c r="KL33" s="165"/>
      <c r="KM33" s="165"/>
      <c r="KN33" s="165"/>
      <c r="KO33" s="165"/>
      <c r="KP33" s="165"/>
      <c r="KQ33" s="165"/>
      <c r="KR33" s="165"/>
      <c r="KS33" s="165"/>
      <c r="KT33" s="165"/>
      <c r="KU33" s="165"/>
      <c r="KV33" s="165"/>
      <c r="KW33" s="165"/>
      <c r="KX33" s="165"/>
      <c r="KY33" s="165"/>
      <c r="KZ33" s="165"/>
      <c r="LA33" s="165"/>
      <c r="LB33" s="165"/>
      <c r="LC33" s="165"/>
      <c r="LD33" s="165"/>
      <c r="LE33" s="165"/>
      <c r="LF33" s="165"/>
      <c r="LG33" s="165"/>
      <c r="LH33" s="165"/>
      <c r="LI33" s="165"/>
      <c r="LJ33" s="165"/>
      <c r="LK33" s="165"/>
      <c r="LL33" s="66"/>
      <c r="LM33" s="66"/>
      <c r="LN33" s="66"/>
      <c r="LO33" s="438" t="s">
        <v>727</v>
      </c>
      <c r="LP33" s="438"/>
      <c r="LQ33" s="438"/>
      <c r="LR33" s="438"/>
      <c r="LS33" s="438"/>
      <c r="LT33" s="438"/>
      <c r="LU33" s="438"/>
      <c r="LV33" s="438"/>
      <c r="LW33" s="438"/>
      <c r="LX33" s="438" t="str">
        <f>LX8</f>
        <v>0000000000</v>
      </c>
      <c r="LY33" s="438"/>
      <c r="LZ33" s="438"/>
      <c r="MA33" s="438"/>
      <c r="MB33" s="438"/>
      <c r="MC33" s="438"/>
      <c r="MD33" s="438"/>
      <c r="ME33" s="438"/>
      <c r="MF33" s="438"/>
      <c r="MG33" s="438"/>
      <c r="MH33" s="438"/>
      <c r="MI33" s="438"/>
      <c r="MJ33" s="438"/>
      <c r="MK33" s="438"/>
      <c r="ML33" s="164"/>
      <c r="MM33" s="32"/>
      <c r="MN33" s="32"/>
    </row>
    <row r="34" spans="2:352" ht="18" customHeight="1" x14ac:dyDescent="0.15">
      <c r="B34" s="244"/>
      <c r="C34" s="244"/>
      <c r="D34" s="244"/>
      <c r="E34" s="268" t="str">
        <f>IF(B34="","",TEXT(TEXT(請求書!$D$15,"YYYY/MM") &amp; "/" &amp; TEXT(B34,"00"),"AAA"))</f>
        <v/>
      </c>
      <c r="F34" s="269"/>
      <c r="G34" s="269"/>
      <c r="H34" s="270"/>
      <c r="I34" s="271"/>
      <c r="J34" s="271"/>
      <c r="K34" s="271"/>
      <c r="L34" s="271"/>
      <c r="M34" s="271"/>
      <c r="N34" s="271"/>
      <c r="O34" s="272" t="str">
        <f t="shared" si="3"/>
        <v/>
      </c>
      <c r="P34" s="272"/>
      <c r="Q34" s="273" t="str">
        <f t="shared" si="48"/>
        <v/>
      </c>
      <c r="R34" s="274"/>
      <c r="S34" s="274"/>
      <c r="T34" s="274"/>
      <c r="U34" s="274"/>
      <c r="V34" s="275"/>
      <c r="W34" s="276" t="str">
        <f t="shared" si="38"/>
        <v/>
      </c>
      <c r="X34" s="277"/>
      <c r="Y34" s="277"/>
      <c r="Z34" s="277"/>
      <c r="AA34" s="278"/>
      <c r="AB34" s="249"/>
      <c r="AC34" s="250"/>
      <c r="AD34" s="249"/>
      <c r="AE34" s="250"/>
      <c r="AF34" s="251" t="str">
        <f t="shared" si="0"/>
        <v/>
      </c>
      <c r="AG34" s="252"/>
      <c r="AH34" s="253"/>
      <c r="AI34" s="254" t="str">
        <f t="shared" si="45"/>
        <v/>
      </c>
      <c r="AJ34" s="255"/>
      <c r="AK34" s="256"/>
      <c r="AL34" s="254" t="str">
        <f t="shared" si="46"/>
        <v/>
      </c>
      <c r="AM34" s="255"/>
      <c r="AN34" s="256"/>
      <c r="AO34" s="257"/>
      <c r="AP34" s="257"/>
      <c r="AQ34" s="257"/>
      <c r="AR34" s="257"/>
      <c r="AS34" s="244"/>
      <c r="AT34" s="244"/>
      <c r="AU34" s="244"/>
      <c r="AV34" s="244"/>
      <c r="AW34" s="100"/>
      <c r="AX34" s="90" t="e">
        <f t="shared" ca="1" si="4"/>
        <v>#N/A</v>
      </c>
      <c r="AY34" s="124" t="str">
        <f t="shared" si="39"/>
        <v/>
      </c>
      <c r="AZ34" s="125" t="str">
        <f t="shared" si="40"/>
        <v/>
      </c>
      <c r="BA34" s="126" t="str">
        <f t="shared" si="5"/>
        <v/>
      </c>
      <c r="BB34" s="126" t="str">
        <f t="shared" si="6"/>
        <v/>
      </c>
      <c r="BC34" s="127" t="str">
        <f t="shared" si="7"/>
        <v/>
      </c>
      <c r="BD34" s="127" t="str">
        <f t="shared" si="8"/>
        <v/>
      </c>
      <c r="BE34" s="126" t="str">
        <f t="shared" si="9"/>
        <v/>
      </c>
      <c r="BF34" s="126" t="str">
        <f t="shared" si="10"/>
        <v/>
      </c>
      <c r="BG34" s="128" t="str">
        <f t="shared" si="41"/>
        <v/>
      </c>
      <c r="BH34" s="124" t="str">
        <f t="shared" si="1"/>
        <v/>
      </c>
      <c r="BI34" s="128" t="e">
        <f ca="1">IF(AND($AX34&lt;&gt;"",BE34&lt;&gt;"",BG34&gt;=IF(BG35="",0,BG35)),SUM(INDIRECT("bh"&amp;ROW()-BG34+1):BH34),"")</f>
        <v>#N/A</v>
      </c>
      <c r="BJ34" s="128" t="e">
        <f t="shared" ca="1" si="11"/>
        <v>#N/A</v>
      </c>
      <c r="BK34" s="128" t="e">
        <f t="shared" ca="1" si="12"/>
        <v>#N/A</v>
      </c>
      <c r="BL34" s="128" t="e">
        <f ca="1">IF(BK34="","",LEFT(AX34,3)&amp;TEXT(VLOOKUP(BK34,基本設定!$D$3:$E$50,2,FALSE),"000"))</f>
        <v>#N/A</v>
      </c>
      <c r="BM34" s="128" t="e">
        <f ca="1">IF(BL34="","",VLOOKUP(BL34,単価設定!$A$3:$F$477,6,FALSE))</f>
        <v>#N/A</v>
      </c>
      <c r="BN34" s="128" t="str">
        <f t="shared" si="42"/>
        <v/>
      </c>
      <c r="BO34" s="128" t="str">
        <f t="shared" si="13"/>
        <v/>
      </c>
      <c r="BP34" s="124" t="str">
        <f t="shared" si="14"/>
        <v/>
      </c>
      <c r="BQ34" s="128" t="str">
        <f t="shared" si="15"/>
        <v/>
      </c>
      <c r="BR34" s="129" t="str">
        <f t="shared" si="16"/>
        <v/>
      </c>
      <c r="BS34" s="129" t="str">
        <f t="shared" si="17"/>
        <v/>
      </c>
      <c r="BT34" s="127" t="str">
        <f t="shared" si="18"/>
        <v/>
      </c>
      <c r="BU34" s="127" t="str">
        <f t="shared" si="19"/>
        <v/>
      </c>
      <c r="BV34" s="126" t="str">
        <f t="shared" si="20"/>
        <v/>
      </c>
      <c r="BW34" s="126" t="str">
        <f t="shared" si="21"/>
        <v/>
      </c>
      <c r="BX34" s="128" t="str">
        <f t="shared" si="43"/>
        <v/>
      </c>
      <c r="BY34" s="124" t="str">
        <f t="shared" si="2"/>
        <v/>
      </c>
      <c r="BZ34" s="128" t="e">
        <f ca="1">IF(AND($AX34&lt;&gt;"",BV34&lt;&gt;"",BX34&gt;=IF(BX35="",0,BX35)),SUM(INDIRECT("by" &amp; ROW()-BX34+1):BY34),"")</f>
        <v>#N/A</v>
      </c>
      <c r="CA34" s="128" t="e">
        <f t="shared" ca="1" si="22"/>
        <v>#N/A</v>
      </c>
      <c r="CB34" s="128" t="e">
        <f t="shared" ca="1" si="23"/>
        <v>#N/A</v>
      </c>
      <c r="CC34" s="128" t="e">
        <f ca="1">IF(CB34="","",LEFT($AX34,3)&amp;TEXT(VLOOKUP(CB34,基本設定!$D$3:$E$50,2,FALSE),"100"))</f>
        <v>#N/A</v>
      </c>
      <c r="CD34" s="128" t="e">
        <f ca="1">IF(CC34="","",VLOOKUP(CC34,単価設定!$A$3:$F$477,6,FALSE))</f>
        <v>#N/A</v>
      </c>
      <c r="CE34" s="128" t="str">
        <f t="shared" si="44"/>
        <v/>
      </c>
      <c r="CF34" s="128" t="str">
        <f t="shared" si="24"/>
        <v/>
      </c>
      <c r="CG34" s="128" t="e">
        <f t="shared" ca="1" si="25"/>
        <v>#N/A</v>
      </c>
      <c r="CH34" s="128" t="e">
        <f ca="1">IF(CG34="","",VLOOKUP(CG34,単価設定!$A$3:$F$478,6,FALSE))</f>
        <v>#N/A</v>
      </c>
      <c r="CI34" s="128" t="e">
        <f t="shared" ca="1" si="26"/>
        <v>#N/A</v>
      </c>
      <c r="CJ34" s="128" t="e">
        <f ca="1">IF(CI34="","",VLOOKUP(CI34,単価設定!$A$3:$F$478,6,FALSE))</f>
        <v>#N/A</v>
      </c>
      <c r="CK34" s="128" t="e">
        <f t="shared" ca="1" si="27"/>
        <v>#N/A</v>
      </c>
      <c r="CL34" s="128" t="e">
        <f ca="1">SUM(CK$15:$CK34)</f>
        <v>#N/A</v>
      </c>
      <c r="CM34" s="128" t="e">
        <f t="shared" ca="1" si="28"/>
        <v>#N/A</v>
      </c>
      <c r="CN34" s="128" t="e">
        <f t="shared" ca="1" si="47"/>
        <v>#N/A</v>
      </c>
      <c r="CO34" s="128" t="e">
        <f t="shared" ca="1" si="29"/>
        <v>#N/A</v>
      </c>
      <c r="CP34" s="146" t="e">
        <f t="shared" ca="1" si="30"/>
        <v>#N/A</v>
      </c>
      <c r="CQ34" s="146" t="e">
        <f t="shared" ca="1" si="31"/>
        <v>#N/A</v>
      </c>
      <c r="CR34" s="146" t="e">
        <f t="shared" ca="1" si="32"/>
        <v>#N/A</v>
      </c>
      <c r="CS34" s="146" t="e">
        <f t="shared" ca="1" si="33"/>
        <v>#N/A</v>
      </c>
      <c r="CT34" s="128" t="e">
        <f ca="1">IF(BL34&lt;&gt;"",IF(COUNTIF(BL$15:BL34,BL34)=1,ROW(),""),"")</f>
        <v>#N/A</v>
      </c>
      <c r="CU34" s="128" t="e">
        <f ca="1">IF(CB34&lt;&gt;"",IF(COUNTIF(CB$15:CB34,CB34)=1,ROW(),""),"")</f>
        <v>#N/A</v>
      </c>
      <c r="CV34" s="128" t="e">
        <f ca="1">IF(CG34&lt;&gt;"",IF(COUNTIF(CG$15:CG34,CG34)=1,ROW(),""),"")</f>
        <v>#N/A</v>
      </c>
      <c r="CW34" s="146" t="e">
        <f ca="1">IF(CI34&lt;&gt;"",IF(COUNTIF(CI$15:CI34,CI34)=1,ROW(),""),"")</f>
        <v>#N/A</v>
      </c>
      <c r="CX34" s="128" t="str">
        <f t="shared" ca="1" si="34"/>
        <v/>
      </c>
      <c r="CY34" s="128" t="str">
        <f t="shared" ca="1" si="35"/>
        <v/>
      </c>
      <c r="CZ34" s="128" t="str">
        <f t="shared" ca="1" si="36"/>
        <v/>
      </c>
      <c r="DA34" s="146" t="str">
        <f t="shared" ca="1" si="37"/>
        <v/>
      </c>
      <c r="DB34" s="32"/>
      <c r="DD34" s="65"/>
      <c r="DE34" s="326"/>
      <c r="DF34" s="327"/>
      <c r="DG34" s="328"/>
      <c r="DH34" s="211"/>
      <c r="DI34" s="212"/>
      <c r="DJ34" s="212"/>
      <c r="DK34" s="212"/>
      <c r="DL34" s="212"/>
      <c r="DM34" s="212"/>
      <c r="DN34" s="212"/>
      <c r="DO34" s="212"/>
      <c r="DP34" s="213"/>
      <c r="DQ34" s="312"/>
      <c r="DR34" s="313"/>
      <c r="DS34" s="313"/>
      <c r="DT34" s="313"/>
      <c r="DU34" s="313"/>
      <c r="DV34" s="313"/>
      <c r="DW34" s="313"/>
      <c r="DX34" s="313"/>
      <c r="DY34" s="313"/>
      <c r="DZ34" s="313"/>
      <c r="EA34" s="313"/>
      <c r="EB34" s="313"/>
      <c r="EC34" s="314"/>
      <c r="ED34" s="266"/>
      <c r="EE34" s="267"/>
      <c r="EF34" s="267"/>
      <c r="EG34" s="267"/>
      <c r="EH34" s="267"/>
      <c r="EI34" s="267"/>
      <c r="EJ34" s="267"/>
      <c r="EK34" s="267"/>
      <c r="EL34" s="282"/>
      <c r="EM34" s="211"/>
      <c r="EN34" s="212"/>
      <c r="EO34" s="212"/>
      <c r="EP34" s="212"/>
      <c r="EQ34" s="213"/>
      <c r="ER34" s="266"/>
      <c r="ES34" s="267"/>
      <c r="ET34" s="267"/>
      <c r="EU34" s="267"/>
      <c r="EV34" s="267"/>
      <c r="EW34" s="267"/>
      <c r="EX34" s="267"/>
      <c r="EY34" s="267"/>
      <c r="EZ34" s="267"/>
      <c r="FA34" s="267"/>
      <c r="FB34" s="282"/>
      <c r="FC34" s="261"/>
      <c r="FD34" s="262"/>
      <c r="FE34" s="262"/>
      <c r="FF34" s="263"/>
      <c r="FG34" s="64"/>
      <c r="FH34" s="32"/>
      <c r="FI34" s="32"/>
      <c r="FJ34" s="32"/>
      <c r="FK34" s="32"/>
      <c r="FL34" s="65"/>
      <c r="FN34" s="394"/>
      <c r="FO34" s="394"/>
      <c r="FP34" s="394"/>
      <c r="FQ34" s="394"/>
      <c r="FR34" s="394"/>
      <c r="FS34" s="394"/>
      <c r="FT34" s="394"/>
      <c r="FU34" s="394"/>
      <c r="FV34" s="394"/>
      <c r="FW34" s="394"/>
      <c r="FX34" s="394"/>
      <c r="FY34" s="394"/>
      <c r="FZ34" s="394"/>
      <c r="GA34" s="394"/>
      <c r="GB34" s="394"/>
      <c r="GC34" s="394"/>
      <c r="GD34" s="394"/>
      <c r="GE34" s="394"/>
      <c r="GF34" s="394"/>
      <c r="GG34" s="394"/>
      <c r="GH34" s="394"/>
      <c r="GI34" s="394"/>
      <c r="GJ34" s="394"/>
      <c r="GK34" s="394"/>
      <c r="GL34" s="394"/>
      <c r="GM34" s="394"/>
      <c r="GN34" s="394"/>
      <c r="GO34" s="394"/>
      <c r="GP34" s="394"/>
      <c r="GQ34" s="394"/>
      <c r="GR34" s="394"/>
      <c r="GS34" s="394"/>
      <c r="GT34" s="394"/>
      <c r="GU34" s="394" t="s">
        <v>150</v>
      </c>
      <c r="GV34" s="394"/>
      <c r="GW34" s="394"/>
      <c r="GX34" s="395" t="s">
        <v>151</v>
      </c>
      <c r="GY34" s="395"/>
      <c r="GZ34" s="395"/>
      <c r="HA34" s="395"/>
      <c r="HB34" s="395"/>
      <c r="HC34" s="395"/>
      <c r="HD34" s="395"/>
      <c r="HE34" s="395"/>
      <c r="HF34" s="395"/>
      <c r="HG34" s="395"/>
      <c r="HH34" s="395"/>
      <c r="HI34" s="395"/>
      <c r="HJ34" s="395"/>
      <c r="HK34" s="395"/>
      <c r="HL34" s="395"/>
      <c r="HM34" s="395"/>
      <c r="HN34" s="395"/>
      <c r="HO34" s="395"/>
      <c r="HP34" s="395"/>
      <c r="HQ34" s="395"/>
      <c r="HR34" s="395"/>
      <c r="HS34" s="395"/>
      <c r="HT34" s="395"/>
      <c r="HU34" s="395"/>
      <c r="HV34" s="395"/>
      <c r="HW34" s="395"/>
      <c r="HX34" s="395"/>
      <c r="HY34" s="395"/>
      <c r="HZ34" s="32"/>
      <c r="IA34" s="64"/>
      <c r="IB34" s="57"/>
      <c r="IC34" s="57"/>
      <c r="ID34" s="57"/>
      <c r="IF34" s="444"/>
      <c r="IG34" s="434"/>
      <c r="IH34" s="444"/>
      <c r="II34" s="433"/>
      <c r="IJ34" s="433"/>
      <c r="IK34" s="434"/>
      <c r="IL34" s="76"/>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77"/>
      <c r="JQ34" s="57"/>
      <c r="JR34" s="57"/>
      <c r="JS34" s="57"/>
      <c r="JT34" s="57"/>
      <c r="JU34" s="57"/>
      <c r="JV34" s="57"/>
      <c r="JW34" s="57"/>
      <c r="JX34" s="57"/>
      <c r="JY34" s="57"/>
      <c r="JZ34" s="57"/>
      <c r="KA34" s="57"/>
      <c r="KB34" s="57"/>
      <c r="KC34" s="57"/>
      <c r="KD34" s="77"/>
      <c r="KE34" s="57"/>
      <c r="KF34" s="32"/>
      <c r="KG34" s="32"/>
      <c r="KH34" s="164"/>
      <c r="KI34" s="165"/>
      <c r="KJ34" s="165"/>
      <c r="KK34" s="165"/>
      <c r="KL34" s="165"/>
      <c r="KM34" s="165"/>
      <c r="KN34" s="167" t="s">
        <v>729</v>
      </c>
      <c r="KO34" s="165"/>
      <c r="KP34" s="165"/>
      <c r="KQ34" s="165"/>
      <c r="KR34" s="165"/>
      <c r="KS34" s="165"/>
      <c r="KT34" s="165"/>
      <c r="KU34" s="165"/>
      <c r="KV34" s="165"/>
      <c r="KW34" s="165"/>
      <c r="KX34" s="165"/>
      <c r="KY34" s="165"/>
      <c r="KZ34" s="165"/>
      <c r="LA34" s="165"/>
      <c r="LB34" s="165"/>
      <c r="LC34" s="165"/>
      <c r="LD34" s="165"/>
      <c r="LE34" s="165"/>
      <c r="LF34" s="165"/>
      <c r="LG34" s="165"/>
      <c r="LH34" s="165"/>
      <c r="LI34" s="165"/>
      <c r="LJ34" s="165"/>
      <c r="LK34" s="165"/>
      <c r="LL34" s="165"/>
      <c r="LM34" s="165"/>
      <c r="LN34" s="66"/>
      <c r="LO34" s="437" t="str">
        <f>LO9</f>
        <v xml:space="preserve">
</v>
      </c>
      <c r="LP34" s="437"/>
      <c r="LQ34" s="437"/>
      <c r="LR34" s="437"/>
      <c r="LS34" s="437"/>
      <c r="LT34" s="437"/>
      <c r="LU34" s="437"/>
      <c r="LV34" s="437"/>
      <c r="LW34" s="437"/>
      <c r="LX34" s="437"/>
      <c r="LY34" s="437"/>
      <c r="LZ34" s="437"/>
      <c r="MA34" s="437"/>
      <c r="MB34" s="437"/>
      <c r="MC34" s="437"/>
      <c r="MD34" s="437"/>
      <c r="ME34" s="437"/>
      <c r="MF34" s="437"/>
      <c r="MG34" s="437"/>
      <c r="MH34" s="437"/>
      <c r="MI34" s="437"/>
      <c r="MJ34" s="437"/>
      <c r="MK34" s="437"/>
      <c r="ML34" s="164"/>
      <c r="MM34" s="32"/>
      <c r="MN34" s="32"/>
    </row>
    <row r="35" spans="2:352" ht="18" customHeight="1" x14ac:dyDescent="0.15">
      <c r="B35" s="244"/>
      <c r="C35" s="244"/>
      <c r="D35" s="244"/>
      <c r="E35" s="268" t="str">
        <f>IF(B35="","",TEXT(TEXT(請求書!$D$15,"YYYY/MM") &amp; "/" &amp; TEXT(B35,"00"),"AAA"))</f>
        <v/>
      </c>
      <c r="F35" s="269"/>
      <c r="G35" s="269"/>
      <c r="H35" s="270"/>
      <c r="I35" s="271"/>
      <c r="J35" s="271"/>
      <c r="K35" s="271"/>
      <c r="L35" s="271"/>
      <c r="M35" s="271"/>
      <c r="N35" s="271"/>
      <c r="O35" s="272" t="str">
        <f t="shared" si="3"/>
        <v/>
      </c>
      <c r="P35" s="272"/>
      <c r="Q35" s="273" t="str">
        <f t="shared" si="48"/>
        <v/>
      </c>
      <c r="R35" s="274"/>
      <c r="S35" s="274"/>
      <c r="T35" s="274"/>
      <c r="U35" s="274"/>
      <c r="V35" s="275"/>
      <c r="W35" s="276" t="str">
        <f t="shared" si="38"/>
        <v/>
      </c>
      <c r="X35" s="277"/>
      <c r="Y35" s="277"/>
      <c r="Z35" s="277"/>
      <c r="AA35" s="278"/>
      <c r="AB35" s="249"/>
      <c r="AC35" s="250"/>
      <c r="AD35" s="249"/>
      <c r="AE35" s="250"/>
      <c r="AF35" s="251" t="str">
        <f t="shared" si="0"/>
        <v/>
      </c>
      <c r="AG35" s="252"/>
      <c r="AH35" s="253"/>
      <c r="AI35" s="254" t="str">
        <f t="shared" si="45"/>
        <v/>
      </c>
      <c r="AJ35" s="255"/>
      <c r="AK35" s="256"/>
      <c r="AL35" s="254" t="str">
        <f t="shared" si="46"/>
        <v/>
      </c>
      <c r="AM35" s="255"/>
      <c r="AN35" s="256"/>
      <c r="AO35" s="257"/>
      <c r="AP35" s="257"/>
      <c r="AQ35" s="257"/>
      <c r="AR35" s="257"/>
      <c r="AS35" s="244"/>
      <c r="AT35" s="244"/>
      <c r="AU35" s="244"/>
      <c r="AV35" s="244"/>
      <c r="AW35" s="100"/>
      <c r="AX35" s="90" t="e">
        <f t="shared" ca="1" si="4"/>
        <v>#N/A</v>
      </c>
      <c r="AY35" s="124" t="str">
        <f t="shared" si="39"/>
        <v/>
      </c>
      <c r="AZ35" s="125" t="str">
        <f t="shared" si="40"/>
        <v/>
      </c>
      <c r="BA35" s="126" t="str">
        <f t="shared" si="5"/>
        <v/>
      </c>
      <c r="BB35" s="126" t="str">
        <f t="shared" si="6"/>
        <v/>
      </c>
      <c r="BC35" s="127" t="str">
        <f t="shared" si="7"/>
        <v/>
      </c>
      <c r="BD35" s="127" t="str">
        <f t="shared" si="8"/>
        <v/>
      </c>
      <c r="BE35" s="126" t="str">
        <f t="shared" si="9"/>
        <v/>
      </c>
      <c r="BF35" s="126" t="str">
        <f t="shared" si="10"/>
        <v/>
      </c>
      <c r="BG35" s="128" t="str">
        <f t="shared" si="41"/>
        <v/>
      </c>
      <c r="BH35" s="124" t="str">
        <f t="shared" si="1"/>
        <v/>
      </c>
      <c r="BI35" s="128" t="e">
        <f ca="1">IF(AND($AX35&lt;&gt;"",BE35&lt;&gt;"",BG35&gt;=IF(BG36="",0,BG36)),SUM(INDIRECT("bh"&amp;ROW()-BG35+1):BH35),"")</f>
        <v>#N/A</v>
      </c>
      <c r="BJ35" s="128" t="e">
        <f t="shared" ca="1" si="11"/>
        <v>#N/A</v>
      </c>
      <c r="BK35" s="128" t="e">
        <f t="shared" ca="1" si="12"/>
        <v>#N/A</v>
      </c>
      <c r="BL35" s="128" t="e">
        <f ca="1">IF(BK35="","",LEFT(AX35,3)&amp;TEXT(VLOOKUP(BK35,基本設定!$D$3:$E$50,2,FALSE),"000"))</f>
        <v>#N/A</v>
      </c>
      <c r="BM35" s="128" t="e">
        <f ca="1">IF(BL35="","",VLOOKUP(BL35,単価設定!$A$3:$F$477,6,FALSE))</f>
        <v>#N/A</v>
      </c>
      <c r="BN35" s="128" t="str">
        <f t="shared" si="42"/>
        <v/>
      </c>
      <c r="BO35" s="128" t="str">
        <f t="shared" si="13"/>
        <v/>
      </c>
      <c r="BP35" s="124" t="str">
        <f t="shared" si="14"/>
        <v/>
      </c>
      <c r="BQ35" s="128" t="str">
        <f t="shared" si="15"/>
        <v/>
      </c>
      <c r="BR35" s="129" t="str">
        <f t="shared" si="16"/>
        <v/>
      </c>
      <c r="BS35" s="129" t="str">
        <f t="shared" si="17"/>
        <v/>
      </c>
      <c r="BT35" s="127" t="str">
        <f t="shared" si="18"/>
        <v/>
      </c>
      <c r="BU35" s="127" t="str">
        <f t="shared" si="19"/>
        <v/>
      </c>
      <c r="BV35" s="126" t="str">
        <f t="shared" si="20"/>
        <v/>
      </c>
      <c r="BW35" s="126" t="str">
        <f t="shared" si="21"/>
        <v/>
      </c>
      <c r="BX35" s="128" t="str">
        <f t="shared" si="43"/>
        <v/>
      </c>
      <c r="BY35" s="124" t="str">
        <f t="shared" si="2"/>
        <v/>
      </c>
      <c r="BZ35" s="128" t="e">
        <f ca="1">IF(AND($AX35&lt;&gt;"",BV35&lt;&gt;"",BX35&gt;=IF(BX36="",0,BX36)),SUM(INDIRECT("by" &amp; ROW()-BX35+1):BY35),"")</f>
        <v>#N/A</v>
      </c>
      <c r="CA35" s="128" t="e">
        <f t="shared" ca="1" si="22"/>
        <v>#N/A</v>
      </c>
      <c r="CB35" s="128" t="e">
        <f t="shared" ca="1" si="23"/>
        <v>#N/A</v>
      </c>
      <c r="CC35" s="128" t="e">
        <f ca="1">IF(CB35="","",LEFT($AX35,3)&amp;TEXT(VLOOKUP(CB35,基本設定!$D$3:$E$50,2,FALSE),"100"))</f>
        <v>#N/A</v>
      </c>
      <c r="CD35" s="128" t="e">
        <f ca="1">IF(CC35="","",VLOOKUP(CC35,単価設定!$A$3:$F$477,6,FALSE))</f>
        <v>#N/A</v>
      </c>
      <c r="CE35" s="128" t="str">
        <f t="shared" si="44"/>
        <v/>
      </c>
      <c r="CF35" s="128" t="str">
        <f t="shared" si="24"/>
        <v/>
      </c>
      <c r="CG35" s="128" t="e">
        <f t="shared" ca="1" si="25"/>
        <v>#N/A</v>
      </c>
      <c r="CH35" s="128" t="e">
        <f ca="1">IF(CG35="","",VLOOKUP(CG35,単価設定!$A$3:$F$478,6,FALSE))</f>
        <v>#N/A</v>
      </c>
      <c r="CI35" s="128" t="e">
        <f t="shared" ca="1" si="26"/>
        <v>#N/A</v>
      </c>
      <c r="CJ35" s="128" t="e">
        <f ca="1">IF(CI35="","",VLOOKUP(CI35,単価設定!$A$3:$F$478,6,FALSE))</f>
        <v>#N/A</v>
      </c>
      <c r="CK35" s="128" t="e">
        <f t="shared" ca="1" si="27"/>
        <v>#N/A</v>
      </c>
      <c r="CL35" s="128" t="e">
        <f ca="1">SUM(CK$15:$CK35)</f>
        <v>#N/A</v>
      </c>
      <c r="CM35" s="128" t="e">
        <f t="shared" ca="1" si="28"/>
        <v>#N/A</v>
      </c>
      <c r="CN35" s="128" t="e">
        <f t="shared" ca="1" si="47"/>
        <v>#N/A</v>
      </c>
      <c r="CO35" s="128" t="e">
        <f t="shared" ca="1" si="29"/>
        <v>#N/A</v>
      </c>
      <c r="CP35" s="146" t="e">
        <f t="shared" ca="1" si="30"/>
        <v>#N/A</v>
      </c>
      <c r="CQ35" s="146" t="e">
        <f t="shared" ca="1" si="31"/>
        <v>#N/A</v>
      </c>
      <c r="CR35" s="146" t="e">
        <f t="shared" ca="1" si="32"/>
        <v>#N/A</v>
      </c>
      <c r="CS35" s="146" t="e">
        <f t="shared" ca="1" si="33"/>
        <v>#N/A</v>
      </c>
      <c r="CT35" s="128" t="e">
        <f ca="1">IF(BL35&lt;&gt;"",IF(COUNTIF(BL$15:BL35,BL35)=1,ROW(),""),"")</f>
        <v>#N/A</v>
      </c>
      <c r="CU35" s="128" t="e">
        <f ca="1">IF(CB35&lt;&gt;"",IF(COUNTIF(CB$15:CB35,CB35)=1,ROW(),""),"")</f>
        <v>#N/A</v>
      </c>
      <c r="CV35" s="128" t="e">
        <f ca="1">IF(CG35&lt;&gt;"",IF(COUNTIF(CG$15:CG35,CG35)=1,ROW(),""),"")</f>
        <v>#N/A</v>
      </c>
      <c r="CW35" s="146" t="e">
        <f ca="1">IF(CI35&lt;&gt;"",IF(COUNTIF(CI$15:CI35,CI35)=1,ROW(),""),"")</f>
        <v>#N/A</v>
      </c>
      <c r="CX35" s="128" t="str">
        <f t="shared" ca="1" si="34"/>
        <v/>
      </c>
      <c r="CY35" s="128" t="str">
        <f t="shared" ca="1" si="35"/>
        <v/>
      </c>
      <c r="CZ35" s="128" t="str">
        <f t="shared" ca="1" si="36"/>
        <v/>
      </c>
      <c r="DA35" s="146" t="str">
        <f t="shared" ca="1" si="37"/>
        <v/>
      </c>
      <c r="DB35" s="32"/>
      <c r="DD35" s="65"/>
      <c r="DE35" s="326"/>
      <c r="DF35" s="327"/>
      <c r="DG35" s="328"/>
      <c r="DH35" s="303" t="str">
        <f ca="1">IFERROR(VLOOKUP(TEXT(SMALL($CX$15:$DA$143,10),"000000"),単価設定!$A$3:$F$478,1,FALSE),"")</f>
        <v/>
      </c>
      <c r="DI35" s="304"/>
      <c r="DJ35" s="304"/>
      <c r="DK35" s="304"/>
      <c r="DL35" s="304"/>
      <c r="DM35" s="304"/>
      <c r="DN35" s="304"/>
      <c r="DO35" s="304"/>
      <c r="DP35" s="305"/>
      <c r="DQ35" s="306" t="str">
        <f ca="1">IF(ISERROR(VLOOKUP(DH35,単価設定!$A$3:$F$478,4,FALSE)),"",VLOOKUP(DH35,単価設定!$A$3:$F$478,4,FALSE))</f>
        <v/>
      </c>
      <c r="DR35" s="307"/>
      <c r="DS35" s="307"/>
      <c r="DT35" s="307"/>
      <c r="DU35" s="307"/>
      <c r="DV35" s="307"/>
      <c r="DW35" s="307"/>
      <c r="DX35" s="307"/>
      <c r="DY35" s="307"/>
      <c r="DZ35" s="307"/>
      <c r="EA35" s="307"/>
      <c r="EB35" s="307"/>
      <c r="EC35" s="308"/>
      <c r="ED35" s="264" t="str">
        <f ca="1">IF(ISERROR(VLOOKUP(DH35,単価設定!$A$3:$F$478,5,FALSE)),"",VLOOKUP(DH35,単価設定!$A$3:$F$478,5,FALSE))</f>
        <v/>
      </c>
      <c r="EE35" s="265"/>
      <c r="EF35" s="265"/>
      <c r="EG35" s="265"/>
      <c r="EH35" s="265"/>
      <c r="EI35" s="265"/>
      <c r="EJ35" s="265"/>
      <c r="EK35" s="265"/>
      <c r="EL35" s="281"/>
      <c r="EM35" s="303" t="str">
        <f ca="1">IF(DH35="","",COUNTIF($BL$15:$BL$143,DH35)+COUNTIF($CC$15:$CC$143,DH35)+COUNTIF($CG$15:$CG$143,DH35)+COUNTIF($CI$15:$CI$143,DH35))</f>
        <v/>
      </c>
      <c r="EN35" s="304"/>
      <c r="EO35" s="304"/>
      <c r="EP35" s="304"/>
      <c r="EQ35" s="305"/>
      <c r="ER35" s="264" t="str">
        <f ca="1">IF(AND(ED35&lt;&gt;"",EM35&lt;&gt;""),IF(ED35*EM35=0,"",ED35*EM35),"")</f>
        <v/>
      </c>
      <c r="ES35" s="265"/>
      <c r="ET35" s="265"/>
      <c r="EU35" s="265"/>
      <c r="EV35" s="265"/>
      <c r="EW35" s="265"/>
      <c r="EX35" s="265"/>
      <c r="EY35" s="265"/>
      <c r="EZ35" s="265"/>
      <c r="FA35" s="265"/>
      <c r="FB35" s="281"/>
      <c r="FC35" s="258"/>
      <c r="FD35" s="259"/>
      <c r="FE35" s="259"/>
      <c r="FF35" s="260"/>
      <c r="FG35" s="64"/>
      <c r="FH35" s="32"/>
      <c r="FI35" s="32"/>
      <c r="FJ35" s="32"/>
      <c r="FK35" s="32"/>
      <c r="FL35" s="65"/>
      <c r="FN35" s="394"/>
      <c r="FO35" s="394"/>
      <c r="FP35" s="394"/>
      <c r="FQ35" s="394"/>
      <c r="FR35" s="394"/>
      <c r="FS35" s="394"/>
      <c r="FT35" s="394"/>
      <c r="FU35" s="394"/>
      <c r="FV35" s="394"/>
      <c r="FW35" s="394"/>
      <c r="FX35" s="394"/>
      <c r="FY35" s="394"/>
      <c r="FZ35" s="394"/>
      <c r="GA35" s="394"/>
      <c r="GB35" s="394"/>
      <c r="GC35" s="394"/>
      <c r="GD35" s="394"/>
      <c r="GE35" s="394"/>
      <c r="GF35" s="394"/>
      <c r="GG35" s="394"/>
      <c r="GH35" s="394"/>
      <c r="GI35" s="394"/>
      <c r="GJ35" s="394"/>
      <c r="GK35" s="394"/>
      <c r="GL35" s="394"/>
      <c r="GM35" s="394"/>
      <c r="GN35" s="394"/>
      <c r="GO35" s="394"/>
      <c r="GP35" s="394"/>
      <c r="GQ35" s="394"/>
      <c r="GR35" s="394"/>
      <c r="GS35" s="394"/>
      <c r="GT35" s="394"/>
      <c r="GU35" s="394" t="s">
        <v>150</v>
      </c>
      <c r="GV35" s="394"/>
      <c r="GW35" s="394"/>
      <c r="GX35" s="395" t="s">
        <v>152</v>
      </c>
      <c r="GY35" s="395"/>
      <c r="GZ35" s="395"/>
      <c r="HA35" s="395"/>
      <c r="HB35" s="395"/>
      <c r="HC35" s="395"/>
      <c r="HD35" s="395"/>
      <c r="HE35" s="395"/>
      <c r="HF35" s="395"/>
      <c r="HG35" s="395"/>
      <c r="HH35" s="395"/>
      <c r="HI35" s="395"/>
      <c r="HJ35" s="395"/>
      <c r="HK35" s="395"/>
      <c r="HL35" s="395"/>
      <c r="HM35" s="395"/>
      <c r="HN35" s="395"/>
      <c r="HO35" s="395"/>
      <c r="HP35" s="395"/>
      <c r="HQ35" s="395"/>
      <c r="HR35" s="395"/>
      <c r="HS35" s="395"/>
      <c r="HT35" s="395"/>
      <c r="HU35" s="395"/>
      <c r="HV35" s="395"/>
      <c r="HW35" s="395"/>
      <c r="HX35" s="395"/>
      <c r="HY35" s="395"/>
      <c r="HZ35" s="32"/>
      <c r="IA35" s="64"/>
      <c r="IB35" s="57"/>
      <c r="IC35" s="57"/>
      <c r="ID35" s="57"/>
      <c r="IF35" s="444"/>
      <c r="IG35" s="434"/>
      <c r="IH35" s="444"/>
      <c r="II35" s="433"/>
      <c r="IJ35" s="433"/>
      <c r="IK35" s="434"/>
      <c r="IL35" s="76"/>
      <c r="IM35" s="57"/>
      <c r="IN35" s="57"/>
      <c r="IO35" s="57"/>
      <c r="IP35" s="57"/>
      <c r="IQ35" s="57"/>
      <c r="IR35" s="57"/>
      <c r="IS35" s="32"/>
      <c r="IT35" s="32"/>
      <c r="IU35" s="32"/>
      <c r="IV35" s="32"/>
      <c r="IW35" s="32"/>
      <c r="IX35" s="32"/>
      <c r="IY35" s="32"/>
      <c r="IZ35" s="32"/>
      <c r="JA35" s="32"/>
      <c r="JB35" s="32"/>
      <c r="JC35" s="32"/>
      <c r="JD35" s="32"/>
      <c r="JE35" s="32"/>
      <c r="JF35" s="57"/>
      <c r="JG35" s="57"/>
      <c r="JH35" s="57"/>
      <c r="JI35" s="57"/>
      <c r="JJ35" s="57"/>
      <c r="JK35" s="57"/>
      <c r="JL35" s="57"/>
      <c r="JM35" s="57"/>
      <c r="JN35" s="57"/>
      <c r="JO35" s="57"/>
      <c r="JP35" s="77"/>
      <c r="JQ35" s="57"/>
      <c r="JR35" s="57"/>
      <c r="JS35" s="57"/>
      <c r="JT35" s="57"/>
      <c r="JU35" s="57"/>
      <c r="JV35" s="57"/>
      <c r="JW35" s="57"/>
      <c r="JX35" s="57"/>
      <c r="JY35" s="57"/>
      <c r="JZ35" s="57"/>
      <c r="KA35" s="57"/>
      <c r="KB35" s="57"/>
      <c r="KC35" s="57"/>
      <c r="KD35" s="77"/>
      <c r="KE35" s="57"/>
      <c r="KF35" s="32"/>
      <c r="KG35" s="32"/>
      <c r="KH35" s="164"/>
      <c r="KI35" s="165"/>
      <c r="KJ35" s="165"/>
      <c r="KK35" s="165"/>
      <c r="KL35" s="165"/>
      <c r="KM35" s="165"/>
      <c r="KN35" s="396" t="s">
        <v>20</v>
      </c>
      <c r="KO35" s="396"/>
      <c r="KP35" s="396"/>
      <c r="KQ35" s="397">
        <f>KQ10</f>
        <v>0</v>
      </c>
      <c r="KR35" s="396"/>
      <c r="KS35" s="396"/>
      <c r="KT35" s="396"/>
      <c r="KU35" s="396"/>
      <c r="KV35" s="396"/>
      <c r="KW35" s="396"/>
      <c r="KX35" s="396"/>
      <c r="KY35" s="396"/>
      <c r="KZ35" s="396"/>
      <c r="LA35" s="396"/>
      <c r="LB35" s="396"/>
      <c r="LC35" s="396"/>
      <c r="LD35" s="396"/>
      <c r="LE35" s="396"/>
      <c r="LF35" s="396"/>
      <c r="LG35" s="68"/>
      <c r="LH35" s="68"/>
      <c r="LI35" s="68"/>
      <c r="LJ35" s="68"/>
      <c r="LK35" s="68"/>
      <c r="LL35" s="68"/>
      <c r="LM35" s="68"/>
      <c r="LN35" s="68"/>
      <c r="LO35" s="437"/>
      <c r="LP35" s="437"/>
      <c r="LQ35" s="437"/>
      <c r="LR35" s="437"/>
      <c r="LS35" s="437"/>
      <c r="LT35" s="437"/>
      <c r="LU35" s="437"/>
      <c r="LV35" s="437"/>
      <c r="LW35" s="437"/>
      <c r="LX35" s="437"/>
      <c r="LY35" s="437"/>
      <c r="LZ35" s="437"/>
      <c r="MA35" s="437"/>
      <c r="MB35" s="437"/>
      <c r="MC35" s="437"/>
      <c r="MD35" s="437"/>
      <c r="ME35" s="437"/>
      <c r="MF35" s="437"/>
      <c r="MG35" s="437"/>
      <c r="MH35" s="437"/>
      <c r="MI35" s="437"/>
      <c r="MJ35" s="437"/>
      <c r="MK35" s="437"/>
      <c r="ML35" s="164"/>
      <c r="MM35" s="32"/>
      <c r="MN35" s="32"/>
    </row>
    <row r="36" spans="2:352" ht="18" customHeight="1" thickBot="1" x14ac:dyDescent="0.2">
      <c r="B36" s="244"/>
      <c r="C36" s="244"/>
      <c r="D36" s="244"/>
      <c r="E36" s="268" t="str">
        <f>IF(B36="","",TEXT(TEXT(請求書!$D$15,"YYYY/MM") &amp; "/" &amp; TEXT(B36,"00"),"AAA"))</f>
        <v/>
      </c>
      <c r="F36" s="269"/>
      <c r="G36" s="269"/>
      <c r="H36" s="270"/>
      <c r="I36" s="271"/>
      <c r="J36" s="271"/>
      <c r="K36" s="271"/>
      <c r="L36" s="271"/>
      <c r="M36" s="271"/>
      <c r="N36" s="271"/>
      <c r="O36" s="272" t="str">
        <f t="shared" si="3"/>
        <v/>
      </c>
      <c r="P36" s="272"/>
      <c r="Q36" s="273" t="str">
        <f t="shared" si="48"/>
        <v/>
      </c>
      <c r="R36" s="274"/>
      <c r="S36" s="274"/>
      <c r="T36" s="274"/>
      <c r="U36" s="274"/>
      <c r="V36" s="275"/>
      <c r="W36" s="276" t="str">
        <f t="shared" si="38"/>
        <v/>
      </c>
      <c r="X36" s="277"/>
      <c r="Y36" s="277"/>
      <c r="Z36" s="277"/>
      <c r="AA36" s="278"/>
      <c r="AB36" s="249"/>
      <c r="AC36" s="250"/>
      <c r="AD36" s="249"/>
      <c r="AE36" s="250"/>
      <c r="AF36" s="251" t="str">
        <f t="shared" si="0"/>
        <v/>
      </c>
      <c r="AG36" s="252"/>
      <c r="AH36" s="253"/>
      <c r="AI36" s="254" t="str">
        <f t="shared" si="45"/>
        <v/>
      </c>
      <c r="AJ36" s="255"/>
      <c r="AK36" s="256"/>
      <c r="AL36" s="254" t="str">
        <f t="shared" si="46"/>
        <v/>
      </c>
      <c r="AM36" s="255"/>
      <c r="AN36" s="256"/>
      <c r="AO36" s="257"/>
      <c r="AP36" s="257"/>
      <c r="AQ36" s="257"/>
      <c r="AR36" s="257"/>
      <c r="AS36" s="244"/>
      <c r="AT36" s="244"/>
      <c r="AU36" s="244"/>
      <c r="AV36" s="244"/>
      <c r="AW36" s="100"/>
      <c r="AX36" s="90" t="e">
        <f t="shared" ca="1" si="4"/>
        <v>#N/A</v>
      </c>
      <c r="AY36" s="124" t="str">
        <f t="shared" si="39"/>
        <v/>
      </c>
      <c r="AZ36" s="125" t="str">
        <f t="shared" si="40"/>
        <v/>
      </c>
      <c r="BA36" s="126" t="str">
        <f t="shared" si="5"/>
        <v/>
      </c>
      <c r="BB36" s="126" t="str">
        <f t="shared" si="6"/>
        <v/>
      </c>
      <c r="BC36" s="127" t="str">
        <f t="shared" si="7"/>
        <v/>
      </c>
      <c r="BD36" s="127" t="str">
        <f t="shared" si="8"/>
        <v/>
      </c>
      <c r="BE36" s="126" t="str">
        <f t="shared" si="9"/>
        <v/>
      </c>
      <c r="BF36" s="126" t="str">
        <f t="shared" si="10"/>
        <v/>
      </c>
      <c r="BG36" s="128" t="str">
        <f t="shared" si="41"/>
        <v/>
      </c>
      <c r="BH36" s="124" t="str">
        <f t="shared" si="1"/>
        <v/>
      </c>
      <c r="BI36" s="128" t="e">
        <f ca="1">IF(AND($AX36&lt;&gt;"",BE36&lt;&gt;"",BG36&gt;=IF(BG37="",0,BG37)),SUM(INDIRECT("bh"&amp;ROW()-BG36+1):BH36),"")</f>
        <v>#N/A</v>
      </c>
      <c r="BJ36" s="128" t="e">
        <f t="shared" ca="1" si="11"/>
        <v>#N/A</v>
      </c>
      <c r="BK36" s="128" t="e">
        <f t="shared" ca="1" si="12"/>
        <v>#N/A</v>
      </c>
      <c r="BL36" s="128" t="e">
        <f ca="1">IF(BK36="","",LEFT(AX36,3)&amp;TEXT(VLOOKUP(BK36,基本設定!$D$3:$E$50,2,FALSE),"000"))</f>
        <v>#N/A</v>
      </c>
      <c r="BM36" s="128" t="e">
        <f ca="1">IF(BL36="","",VLOOKUP(BL36,単価設定!$A$3:$F$477,6,FALSE))</f>
        <v>#N/A</v>
      </c>
      <c r="BN36" s="128" t="str">
        <f t="shared" si="42"/>
        <v/>
      </c>
      <c r="BO36" s="128" t="str">
        <f t="shared" si="13"/>
        <v/>
      </c>
      <c r="BP36" s="124" t="str">
        <f t="shared" si="14"/>
        <v/>
      </c>
      <c r="BQ36" s="128" t="str">
        <f t="shared" si="15"/>
        <v/>
      </c>
      <c r="BR36" s="129" t="str">
        <f t="shared" si="16"/>
        <v/>
      </c>
      <c r="BS36" s="129" t="str">
        <f t="shared" si="17"/>
        <v/>
      </c>
      <c r="BT36" s="127" t="str">
        <f t="shared" si="18"/>
        <v/>
      </c>
      <c r="BU36" s="127" t="str">
        <f t="shared" si="19"/>
        <v/>
      </c>
      <c r="BV36" s="126" t="str">
        <f t="shared" si="20"/>
        <v/>
      </c>
      <c r="BW36" s="126" t="str">
        <f t="shared" si="21"/>
        <v/>
      </c>
      <c r="BX36" s="128" t="str">
        <f t="shared" si="43"/>
        <v/>
      </c>
      <c r="BY36" s="124" t="str">
        <f t="shared" si="2"/>
        <v/>
      </c>
      <c r="BZ36" s="128" t="e">
        <f ca="1">IF(AND($AX36&lt;&gt;"",BV36&lt;&gt;"",BX36&gt;=IF(BX37="",0,BX37)),SUM(INDIRECT("by" &amp; ROW()-BX36+1):BY36),"")</f>
        <v>#N/A</v>
      </c>
      <c r="CA36" s="128" t="e">
        <f t="shared" ca="1" si="22"/>
        <v>#N/A</v>
      </c>
      <c r="CB36" s="128" t="e">
        <f t="shared" ca="1" si="23"/>
        <v>#N/A</v>
      </c>
      <c r="CC36" s="128" t="e">
        <f ca="1">IF(CB36="","",LEFT($AX36,3)&amp;TEXT(VLOOKUP(CB36,基本設定!$D$3:$E$50,2,FALSE),"100"))</f>
        <v>#N/A</v>
      </c>
      <c r="CD36" s="128" t="e">
        <f ca="1">IF(CC36="","",VLOOKUP(CC36,単価設定!$A$3:$F$477,6,FALSE))</f>
        <v>#N/A</v>
      </c>
      <c r="CE36" s="128" t="str">
        <f t="shared" si="44"/>
        <v/>
      </c>
      <c r="CF36" s="128" t="str">
        <f t="shared" si="24"/>
        <v/>
      </c>
      <c r="CG36" s="128" t="e">
        <f t="shared" ca="1" si="25"/>
        <v>#N/A</v>
      </c>
      <c r="CH36" s="128" t="e">
        <f ca="1">IF(CG36="","",VLOOKUP(CG36,単価設定!$A$3:$F$478,6,FALSE))</f>
        <v>#N/A</v>
      </c>
      <c r="CI36" s="128" t="e">
        <f t="shared" ca="1" si="26"/>
        <v>#N/A</v>
      </c>
      <c r="CJ36" s="128" t="e">
        <f ca="1">IF(CI36="","",VLOOKUP(CI36,単価設定!$A$3:$F$478,6,FALSE))</f>
        <v>#N/A</v>
      </c>
      <c r="CK36" s="128" t="e">
        <f t="shared" ca="1" si="27"/>
        <v>#N/A</v>
      </c>
      <c r="CL36" s="128" t="e">
        <f ca="1">SUM(CK$15:$CK36)</f>
        <v>#N/A</v>
      </c>
      <c r="CM36" s="128" t="e">
        <f t="shared" ca="1" si="28"/>
        <v>#N/A</v>
      </c>
      <c r="CN36" s="128" t="e">
        <f t="shared" ca="1" si="47"/>
        <v>#N/A</v>
      </c>
      <c r="CO36" s="128" t="e">
        <f t="shared" ca="1" si="29"/>
        <v>#N/A</v>
      </c>
      <c r="CP36" s="146" t="e">
        <f t="shared" ca="1" si="30"/>
        <v>#N/A</v>
      </c>
      <c r="CQ36" s="146" t="e">
        <f t="shared" ca="1" si="31"/>
        <v>#N/A</v>
      </c>
      <c r="CR36" s="146" t="e">
        <f t="shared" ca="1" si="32"/>
        <v>#N/A</v>
      </c>
      <c r="CS36" s="146" t="e">
        <f t="shared" ca="1" si="33"/>
        <v>#N/A</v>
      </c>
      <c r="CT36" s="128" t="e">
        <f ca="1">IF(BL36&lt;&gt;"",IF(COUNTIF(BL$15:BL36,BL36)=1,ROW(),""),"")</f>
        <v>#N/A</v>
      </c>
      <c r="CU36" s="128" t="e">
        <f ca="1">IF(CB36&lt;&gt;"",IF(COUNTIF(CB$15:CB36,CB36)=1,ROW(),""),"")</f>
        <v>#N/A</v>
      </c>
      <c r="CV36" s="128" t="e">
        <f ca="1">IF(CG36&lt;&gt;"",IF(COUNTIF(CG$15:CG36,CG36)=1,ROW(),""),"")</f>
        <v>#N/A</v>
      </c>
      <c r="CW36" s="146" t="e">
        <f ca="1">IF(CI36&lt;&gt;"",IF(COUNTIF(CI$15:CI36,CI36)=1,ROW(),""),"")</f>
        <v>#N/A</v>
      </c>
      <c r="CX36" s="128" t="str">
        <f t="shared" ca="1" si="34"/>
        <v/>
      </c>
      <c r="CY36" s="128" t="str">
        <f t="shared" ca="1" si="35"/>
        <v/>
      </c>
      <c r="CZ36" s="128" t="str">
        <f t="shared" ca="1" si="36"/>
        <v/>
      </c>
      <c r="DA36" s="146" t="str">
        <f t="shared" ca="1" si="37"/>
        <v/>
      </c>
      <c r="DB36" s="32"/>
      <c r="DD36" s="65"/>
      <c r="DE36" s="326"/>
      <c r="DF36" s="327"/>
      <c r="DG36" s="328"/>
      <c r="DH36" s="211"/>
      <c r="DI36" s="212"/>
      <c r="DJ36" s="212"/>
      <c r="DK36" s="212"/>
      <c r="DL36" s="212"/>
      <c r="DM36" s="212"/>
      <c r="DN36" s="212"/>
      <c r="DO36" s="212"/>
      <c r="DP36" s="213"/>
      <c r="DQ36" s="309"/>
      <c r="DR36" s="310"/>
      <c r="DS36" s="310"/>
      <c r="DT36" s="310"/>
      <c r="DU36" s="310"/>
      <c r="DV36" s="310"/>
      <c r="DW36" s="310"/>
      <c r="DX36" s="310"/>
      <c r="DY36" s="310"/>
      <c r="DZ36" s="310"/>
      <c r="EA36" s="310"/>
      <c r="EB36" s="310"/>
      <c r="EC36" s="311"/>
      <c r="ED36" s="297"/>
      <c r="EE36" s="298"/>
      <c r="EF36" s="298"/>
      <c r="EG36" s="298"/>
      <c r="EH36" s="298"/>
      <c r="EI36" s="298"/>
      <c r="EJ36" s="298"/>
      <c r="EK36" s="298"/>
      <c r="EL36" s="299"/>
      <c r="EM36" s="211"/>
      <c r="EN36" s="212"/>
      <c r="EO36" s="212"/>
      <c r="EP36" s="212"/>
      <c r="EQ36" s="213"/>
      <c r="ER36" s="297"/>
      <c r="ES36" s="298"/>
      <c r="ET36" s="298"/>
      <c r="EU36" s="298"/>
      <c r="EV36" s="298"/>
      <c r="EW36" s="298"/>
      <c r="EX36" s="298"/>
      <c r="EY36" s="298"/>
      <c r="EZ36" s="298"/>
      <c r="FA36" s="298"/>
      <c r="FB36" s="299"/>
      <c r="FC36" s="300"/>
      <c r="FD36" s="301"/>
      <c r="FE36" s="301"/>
      <c r="FF36" s="302"/>
      <c r="FG36" s="64"/>
      <c r="FH36" s="32"/>
      <c r="FI36" s="32"/>
      <c r="FJ36" s="32"/>
      <c r="FK36" s="32"/>
      <c r="FL36" s="65"/>
      <c r="HZ36" s="32"/>
      <c r="IA36" s="64"/>
      <c r="IB36" s="57"/>
      <c r="IC36" s="57"/>
      <c r="ID36" s="57"/>
      <c r="IF36" s="444"/>
      <c r="IG36" s="434"/>
      <c r="IH36" s="444"/>
      <c r="II36" s="433"/>
      <c r="IJ36" s="433"/>
      <c r="IK36" s="434"/>
      <c r="IL36" s="76"/>
      <c r="IM36" s="57"/>
      <c r="IN36" s="57"/>
      <c r="IO36" s="57"/>
      <c r="IP36" s="57"/>
      <c r="IQ36" s="57"/>
      <c r="IR36" s="57"/>
      <c r="IS36" s="57"/>
      <c r="IT36" s="57"/>
      <c r="IU36" s="57"/>
      <c r="IV36" s="57"/>
      <c r="IW36" s="57"/>
      <c r="IX36" s="57"/>
      <c r="IY36" s="57"/>
      <c r="IZ36" s="57"/>
      <c r="JA36" s="57"/>
      <c r="JB36" s="57"/>
      <c r="JC36" s="57"/>
      <c r="JD36" s="57"/>
      <c r="JE36" s="57"/>
      <c r="JF36" s="57"/>
      <c r="JG36" s="57"/>
      <c r="JH36" s="57"/>
      <c r="JI36" s="57"/>
      <c r="JJ36" s="57"/>
      <c r="JK36" s="57"/>
      <c r="JL36" s="57"/>
      <c r="JM36" s="57"/>
      <c r="JN36" s="57"/>
      <c r="JO36" s="57"/>
      <c r="JP36" s="77"/>
      <c r="JQ36" s="57"/>
      <c r="JR36" s="57"/>
      <c r="JS36" s="57"/>
      <c r="JT36" s="57"/>
      <c r="JU36" s="57"/>
      <c r="JV36" s="57"/>
      <c r="JW36" s="57"/>
      <c r="JX36" s="57"/>
      <c r="JY36" s="57"/>
      <c r="JZ36" s="57"/>
      <c r="KA36" s="57"/>
      <c r="KB36" s="57"/>
      <c r="KC36" s="57"/>
      <c r="KD36" s="77"/>
      <c r="KE36" s="57"/>
      <c r="KF36" s="32"/>
      <c r="KG36" s="32"/>
      <c r="KH36" s="164"/>
      <c r="KI36" s="165"/>
      <c r="KJ36" s="165"/>
      <c r="KK36" s="165"/>
      <c r="KL36" s="165"/>
      <c r="KM36" s="165"/>
      <c r="KN36" s="396"/>
      <c r="KO36" s="396"/>
      <c r="KP36" s="396"/>
      <c r="KQ36" s="396"/>
      <c r="KR36" s="396"/>
      <c r="KS36" s="396"/>
      <c r="KT36" s="396"/>
      <c r="KU36" s="396"/>
      <c r="KV36" s="396"/>
      <c r="KW36" s="396"/>
      <c r="KX36" s="396"/>
      <c r="KY36" s="396"/>
      <c r="KZ36" s="396"/>
      <c r="LA36" s="396"/>
      <c r="LB36" s="396"/>
      <c r="LC36" s="396"/>
      <c r="LD36" s="396"/>
      <c r="LE36" s="396"/>
      <c r="LF36" s="396"/>
      <c r="LG36" s="68"/>
      <c r="LH36" s="68"/>
      <c r="LI36" s="68"/>
      <c r="LJ36" s="68"/>
      <c r="LK36" s="68"/>
      <c r="LL36" s="68"/>
      <c r="LM36" s="68"/>
      <c r="LN36" s="68"/>
      <c r="LO36" s="437"/>
      <c r="LP36" s="437"/>
      <c r="LQ36" s="437"/>
      <c r="LR36" s="437"/>
      <c r="LS36" s="437"/>
      <c r="LT36" s="437"/>
      <c r="LU36" s="437"/>
      <c r="LV36" s="437"/>
      <c r="LW36" s="437"/>
      <c r="LX36" s="437"/>
      <c r="LY36" s="437"/>
      <c r="LZ36" s="437"/>
      <c r="MA36" s="437"/>
      <c r="MB36" s="437"/>
      <c r="MC36" s="437"/>
      <c r="MD36" s="437"/>
      <c r="ME36" s="437"/>
      <c r="MF36" s="437"/>
      <c r="MG36" s="437"/>
      <c r="MH36" s="437"/>
      <c r="MI36" s="437"/>
      <c r="MJ36" s="437"/>
      <c r="MK36" s="437"/>
      <c r="ML36" s="164"/>
      <c r="MM36" s="32"/>
      <c r="MN36" s="32"/>
    </row>
    <row r="37" spans="2:352" ht="18" customHeight="1" thickTop="1" x14ac:dyDescent="0.15">
      <c r="B37" s="244"/>
      <c r="C37" s="244"/>
      <c r="D37" s="244"/>
      <c r="E37" s="268" t="str">
        <f>IF(B37="","",TEXT(TEXT(請求書!$D$15,"YYYY/MM") &amp; "/" &amp; TEXT(B37,"00"),"AAA"))</f>
        <v/>
      </c>
      <c r="F37" s="269"/>
      <c r="G37" s="269"/>
      <c r="H37" s="270"/>
      <c r="I37" s="271"/>
      <c r="J37" s="271"/>
      <c r="K37" s="271"/>
      <c r="L37" s="271"/>
      <c r="M37" s="271"/>
      <c r="N37" s="271"/>
      <c r="O37" s="272" t="str">
        <f t="shared" si="3"/>
        <v/>
      </c>
      <c r="P37" s="272"/>
      <c r="Q37" s="273" t="str">
        <f t="shared" si="48"/>
        <v/>
      </c>
      <c r="R37" s="274"/>
      <c r="S37" s="274"/>
      <c r="T37" s="274"/>
      <c r="U37" s="274"/>
      <c r="V37" s="275"/>
      <c r="W37" s="276" t="str">
        <f t="shared" si="38"/>
        <v/>
      </c>
      <c r="X37" s="277"/>
      <c r="Y37" s="277"/>
      <c r="Z37" s="277"/>
      <c r="AA37" s="278"/>
      <c r="AB37" s="249"/>
      <c r="AC37" s="250"/>
      <c r="AD37" s="249"/>
      <c r="AE37" s="250"/>
      <c r="AF37" s="251" t="str">
        <f t="shared" si="0"/>
        <v/>
      </c>
      <c r="AG37" s="252"/>
      <c r="AH37" s="253"/>
      <c r="AI37" s="254" t="str">
        <f t="shared" si="45"/>
        <v/>
      </c>
      <c r="AJ37" s="255"/>
      <c r="AK37" s="256"/>
      <c r="AL37" s="254" t="str">
        <f t="shared" si="46"/>
        <v/>
      </c>
      <c r="AM37" s="255"/>
      <c r="AN37" s="256"/>
      <c r="AO37" s="257"/>
      <c r="AP37" s="257"/>
      <c r="AQ37" s="257"/>
      <c r="AR37" s="257"/>
      <c r="AS37" s="244"/>
      <c r="AT37" s="244"/>
      <c r="AU37" s="244"/>
      <c r="AV37" s="244"/>
      <c r="AW37" s="100"/>
      <c r="AX37" s="90" t="e">
        <f t="shared" ca="1" si="4"/>
        <v>#N/A</v>
      </c>
      <c r="AY37" s="124" t="str">
        <f t="shared" si="39"/>
        <v/>
      </c>
      <c r="AZ37" s="125" t="str">
        <f t="shared" si="40"/>
        <v/>
      </c>
      <c r="BA37" s="126" t="str">
        <f t="shared" si="5"/>
        <v/>
      </c>
      <c r="BB37" s="126" t="str">
        <f t="shared" si="6"/>
        <v/>
      </c>
      <c r="BC37" s="127" t="str">
        <f t="shared" si="7"/>
        <v/>
      </c>
      <c r="BD37" s="127" t="str">
        <f t="shared" si="8"/>
        <v/>
      </c>
      <c r="BE37" s="126" t="str">
        <f t="shared" si="9"/>
        <v/>
      </c>
      <c r="BF37" s="126" t="str">
        <f t="shared" si="10"/>
        <v/>
      </c>
      <c r="BG37" s="128" t="str">
        <f t="shared" si="41"/>
        <v/>
      </c>
      <c r="BH37" s="124" t="str">
        <f t="shared" si="1"/>
        <v/>
      </c>
      <c r="BI37" s="128" t="e">
        <f ca="1">IF(AND($AX37&lt;&gt;"",BE37&lt;&gt;"",BG37&gt;=IF(BG38="",0,BG38)),SUM(INDIRECT("bh"&amp;ROW()-BG37+1):BH37),"")</f>
        <v>#N/A</v>
      </c>
      <c r="BJ37" s="128" t="e">
        <f t="shared" ca="1" si="11"/>
        <v>#N/A</v>
      </c>
      <c r="BK37" s="128" t="e">
        <f t="shared" ca="1" si="12"/>
        <v>#N/A</v>
      </c>
      <c r="BL37" s="128" t="e">
        <f ca="1">IF(BK37="","",LEFT(AX37,3)&amp;TEXT(VLOOKUP(BK37,基本設定!$D$3:$E$50,2,FALSE),"000"))</f>
        <v>#N/A</v>
      </c>
      <c r="BM37" s="128" t="e">
        <f ca="1">IF(BL37="","",VLOOKUP(BL37,単価設定!$A$3:$F$477,6,FALSE))</f>
        <v>#N/A</v>
      </c>
      <c r="BN37" s="128" t="str">
        <f t="shared" si="42"/>
        <v/>
      </c>
      <c r="BO37" s="128" t="str">
        <f t="shared" si="13"/>
        <v/>
      </c>
      <c r="BP37" s="124" t="str">
        <f t="shared" si="14"/>
        <v/>
      </c>
      <c r="BQ37" s="128" t="str">
        <f t="shared" si="15"/>
        <v/>
      </c>
      <c r="BR37" s="129" t="str">
        <f t="shared" si="16"/>
        <v/>
      </c>
      <c r="BS37" s="129" t="str">
        <f t="shared" si="17"/>
        <v/>
      </c>
      <c r="BT37" s="127" t="str">
        <f t="shared" si="18"/>
        <v/>
      </c>
      <c r="BU37" s="127" t="str">
        <f t="shared" si="19"/>
        <v/>
      </c>
      <c r="BV37" s="126" t="str">
        <f t="shared" si="20"/>
        <v/>
      </c>
      <c r="BW37" s="126" t="str">
        <f t="shared" si="21"/>
        <v/>
      </c>
      <c r="BX37" s="128" t="str">
        <f t="shared" si="43"/>
        <v/>
      </c>
      <c r="BY37" s="124" t="str">
        <f t="shared" si="2"/>
        <v/>
      </c>
      <c r="BZ37" s="128" t="e">
        <f ca="1">IF(AND($AX37&lt;&gt;"",BV37&lt;&gt;"",BX37&gt;=IF(BX38="",0,BX38)),SUM(INDIRECT("by" &amp; ROW()-BX37+1):BY37),"")</f>
        <v>#N/A</v>
      </c>
      <c r="CA37" s="128" t="e">
        <f t="shared" ca="1" si="22"/>
        <v>#N/A</v>
      </c>
      <c r="CB37" s="128" t="e">
        <f t="shared" ca="1" si="23"/>
        <v>#N/A</v>
      </c>
      <c r="CC37" s="128" t="e">
        <f ca="1">IF(CB37="","",LEFT($AX37,3)&amp;TEXT(VLOOKUP(CB37,基本設定!$D$3:$E$50,2,FALSE),"100"))</f>
        <v>#N/A</v>
      </c>
      <c r="CD37" s="128" t="e">
        <f ca="1">IF(CC37="","",VLOOKUP(CC37,単価設定!$A$3:$F$477,6,FALSE))</f>
        <v>#N/A</v>
      </c>
      <c r="CE37" s="128" t="str">
        <f t="shared" si="44"/>
        <v/>
      </c>
      <c r="CF37" s="128" t="str">
        <f t="shared" si="24"/>
        <v/>
      </c>
      <c r="CG37" s="128" t="e">
        <f t="shared" ca="1" si="25"/>
        <v>#N/A</v>
      </c>
      <c r="CH37" s="128" t="e">
        <f ca="1">IF(CG37="","",VLOOKUP(CG37,単価設定!$A$3:$F$478,6,FALSE))</f>
        <v>#N/A</v>
      </c>
      <c r="CI37" s="128" t="e">
        <f t="shared" ca="1" si="26"/>
        <v>#N/A</v>
      </c>
      <c r="CJ37" s="128" t="e">
        <f ca="1">IF(CI37="","",VLOOKUP(CI37,単価設定!$A$3:$F$478,6,FALSE))</f>
        <v>#N/A</v>
      </c>
      <c r="CK37" s="128" t="e">
        <f t="shared" ca="1" si="27"/>
        <v>#N/A</v>
      </c>
      <c r="CL37" s="128" t="e">
        <f ca="1">SUM(CK$15:$CK37)</f>
        <v>#N/A</v>
      </c>
      <c r="CM37" s="128" t="e">
        <f t="shared" ca="1" si="28"/>
        <v>#N/A</v>
      </c>
      <c r="CN37" s="128" t="e">
        <f t="shared" ca="1" si="47"/>
        <v>#N/A</v>
      </c>
      <c r="CO37" s="128" t="e">
        <f t="shared" ca="1" si="29"/>
        <v>#N/A</v>
      </c>
      <c r="CP37" s="146" t="e">
        <f t="shared" ca="1" si="30"/>
        <v>#N/A</v>
      </c>
      <c r="CQ37" s="146" t="e">
        <f t="shared" ca="1" si="31"/>
        <v>#N/A</v>
      </c>
      <c r="CR37" s="146" t="e">
        <f t="shared" ca="1" si="32"/>
        <v>#N/A</v>
      </c>
      <c r="CS37" s="146" t="e">
        <f t="shared" ca="1" si="33"/>
        <v>#N/A</v>
      </c>
      <c r="CT37" s="128" t="e">
        <f ca="1">IF(BL37&lt;&gt;"",IF(COUNTIF(BL$15:BL37,BL37)=1,ROW(),""),"")</f>
        <v>#N/A</v>
      </c>
      <c r="CU37" s="128" t="e">
        <f ca="1">IF(CB37&lt;&gt;"",IF(COUNTIF(CB$15:CB37,CB37)=1,ROW(),""),"")</f>
        <v>#N/A</v>
      </c>
      <c r="CV37" s="128" t="e">
        <f ca="1">IF(CG37&lt;&gt;"",IF(COUNTIF(CG$15:CG37,CG37)=1,ROW(),""),"")</f>
        <v>#N/A</v>
      </c>
      <c r="CW37" s="146" t="e">
        <f ca="1">IF(CI37&lt;&gt;"",IF(COUNTIF(CI$15:CI37,CI37)=1,ROW(),""),"")</f>
        <v>#N/A</v>
      </c>
      <c r="CX37" s="128" t="str">
        <f t="shared" ca="1" si="34"/>
        <v/>
      </c>
      <c r="CY37" s="128" t="str">
        <f t="shared" ca="1" si="35"/>
        <v/>
      </c>
      <c r="CZ37" s="128" t="str">
        <f t="shared" ca="1" si="36"/>
        <v/>
      </c>
      <c r="DA37" s="146" t="str">
        <f t="shared" ca="1" si="37"/>
        <v/>
      </c>
      <c r="DB37" s="32"/>
      <c r="DD37" s="65"/>
      <c r="DE37" s="326"/>
      <c r="DF37" s="327"/>
      <c r="DG37" s="328"/>
      <c r="DH37" s="287" t="s">
        <v>135</v>
      </c>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c r="EJ37" s="288"/>
      <c r="EK37" s="288"/>
      <c r="EL37" s="288"/>
      <c r="EM37" s="288"/>
      <c r="EN37" s="288"/>
      <c r="EO37" s="288"/>
      <c r="EP37" s="288"/>
      <c r="EQ37" s="289"/>
      <c r="ER37" s="290" t="s">
        <v>130</v>
      </c>
      <c r="ES37" s="292">
        <f ca="1">SUM(ER17:FB36)</f>
        <v>0</v>
      </c>
      <c r="ET37" s="292"/>
      <c r="EU37" s="292"/>
      <c r="EV37" s="292"/>
      <c r="EW37" s="292"/>
      <c r="EX37" s="292"/>
      <c r="EY37" s="292"/>
      <c r="EZ37" s="292"/>
      <c r="FA37" s="292"/>
      <c r="FB37" s="293"/>
      <c r="FC37" s="294"/>
      <c r="FD37" s="295"/>
      <c r="FE37" s="295"/>
      <c r="FF37" s="296"/>
      <c r="FG37" s="64"/>
      <c r="FH37" s="32"/>
      <c r="FI37" s="32"/>
      <c r="FJ37" s="32"/>
      <c r="FK37" s="32"/>
      <c r="FL37" s="65"/>
      <c r="FM37" s="32"/>
      <c r="FN37" s="429" t="s">
        <v>148</v>
      </c>
      <c r="FO37" s="429"/>
      <c r="FP37" s="429"/>
      <c r="FQ37" s="429"/>
      <c r="FR37" s="429"/>
      <c r="FS37" s="429"/>
      <c r="FT37" s="429"/>
      <c r="FU37" s="429"/>
      <c r="FV37" s="429"/>
      <c r="FW37" s="429"/>
      <c r="FX37" s="429"/>
      <c r="FY37" s="429"/>
      <c r="FZ37" s="429"/>
      <c r="GA37" s="429"/>
      <c r="GB37" s="429"/>
      <c r="GC37" s="429"/>
      <c r="GD37" s="429"/>
      <c r="GE37" s="429"/>
      <c r="GF37" s="429"/>
      <c r="GG37" s="429"/>
      <c r="GH37" s="429"/>
      <c r="GI37" s="429"/>
      <c r="GJ37" s="429"/>
      <c r="GK37" s="429"/>
      <c r="GL37" s="429"/>
      <c r="GM37" s="429"/>
      <c r="GN37" s="429"/>
      <c r="GO37" s="429"/>
      <c r="GP37" s="429"/>
      <c r="GQ37" s="429"/>
      <c r="GR37" s="429"/>
      <c r="GS37" s="429"/>
      <c r="GT37" s="429"/>
      <c r="GU37" s="429"/>
      <c r="GV37" s="429"/>
      <c r="GW37" s="429"/>
      <c r="GX37" s="429"/>
      <c r="GY37" s="429"/>
      <c r="GZ37" s="429"/>
      <c r="HA37" s="429"/>
      <c r="HB37" s="429"/>
      <c r="HC37" s="429"/>
      <c r="HD37" s="429"/>
      <c r="HE37" s="429"/>
      <c r="HF37" s="429"/>
      <c r="HG37" s="429"/>
      <c r="HH37" s="429"/>
      <c r="HI37" s="429"/>
      <c r="HJ37" s="429"/>
      <c r="HK37" s="429"/>
      <c r="HL37" s="429"/>
      <c r="HM37" s="429"/>
      <c r="HN37" s="429"/>
      <c r="HO37" s="429"/>
      <c r="HP37" s="429"/>
      <c r="HQ37" s="429"/>
      <c r="HR37" s="429"/>
      <c r="HS37" s="429"/>
      <c r="HT37" s="429"/>
      <c r="HU37" s="429"/>
      <c r="HV37" s="429"/>
      <c r="HW37" s="429"/>
      <c r="HX37" s="429"/>
      <c r="HY37" s="429"/>
      <c r="HZ37" s="32"/>
      <c r="IA37" s="64"/>
      <c r="IB37" s="57"/>
      <c r="IC37" s="57"/>
      <c r="ID37" s="57"/>
      <c r="IF37" s="444"/>
      <c r="IG37" s="434"/>
      <c r="IH37" s="444"/>
      <c r="II37" s="433"/>
      <c r="IJ37" s="433"/>
      <c r="IK37" s="434"/>
      <c r="IL37" s="76"/>
      <c r="IM37" s="57"/>
      <c r="IN37" s="57"/>
      <c r="IO37" s="57"/>
      <c r="IP37" s="57"/>
      <c r="IQ37" s="57"/>
      <c r="IR37" s="57"/>
      <c r="IS37" s="57"/>
      <c r="IT37" s="57"/>
      <c r="IU37" s="57"/>
      <c r="IV37" s="57"/>
      <c r="IW37" s="57"/>
      <c r="IX37" s="57"/>
      <c r="IY37" s="57"/>
      <c r="IZ37" s="57"/>
      <c r="JA37" s="57"/>
      <c r="JB37" s="57"/>
      <c r="JC37" s="57"/>
      <c r="JD37" s="57"/>
      <c r="JE37" s="57"/>
      <c r="JF37" s="57"/>
      <c r="JG37" s="57"/>
      <c r="JH37" s="57"/>
      <c r="JI37" s="57"/>
      <c r="JJ37" s="57"/>
      <c r="JK37" s="57"/>
      <c r="JL37" s="57"/>
      <c r="JM37" s="57"/>
      <c r="JN37" s="57"/>
      <c r="JO37" s="57"/>
      <c r="JP37" s="77"/>
      <c r="JQ37" s="57"/>
      <c r="JR37" s="57"/>
      <c r="JS37" s="57"/>
      <c r="JT37" s="57"/>
      <c r="JU37" s="57"/>
      <c r="JV37" s="57"/>
      <c r="JW37" s="57"/>
      <c r="JX37" s="57"/>
      <c r="JY37" s="57"/>
      <c r="JZ37" s="57"/>
      <c r="KA37" s="57"/>
      <c r="KB37" s="57"/>
      <c r="KC37" s="57"/>
      <c r="KD37" s="77"/>
      <c r="KE37" s="57"/>
      <c r="KF37" s="32"/>
      <c r="KG37" s="32"/>
      <c r="KH37" s="164"/>
      <c r="KI37" s="165"/>
      <c r="KJ37" s="165"/>
      <c r="KK37" s="165"/>
      <c r="KL37" s="165"/>
      <c r="KM37" s="165"/>
      <c r="KN37" s="165"/>
      <c r="KO37" s="165"/>
      <c r="KP37" s="165"/>
      <c r="KQ37" s="165"/>
      <c r="KR37" s="165"/>
      <c r="KS37" s="165"/>
      <c r="KT37" s="165"/>
      <c r="KU37" s="165"/>
      <c r="KV37" s="165"/>
      <c r="KW37" s="165"/>
      <c r="KX37" s="165"/>
      <c r="KY37" s="165"/>
      <c r="KZ37" s="165"/>
      <c r="LA37" s="165"/>
      <c r="LB37" s="165"/>
      <c r="LC37" s="165"/>
      <c r="LD37" s="165"/>
      <c r="LE37" s="68"/>
      <c r="LF37" s="68"/>
      <c r="LG37" s="68"/>
      <c r="LH37" s="68"/>
      <c r="LI37" s="68"/>
      <c r="LJ37" s="68"/>
      <c r="LK37" s="68"/>
      <c r="LL37" s="68"/>
      <c r="LM37" s="68"/>
      <c r="LN37" s="68"/>
      <c r="LO37" s="430" t="str">
        <f>LO12</f>
        <v/>
      </c>
      <c r="LP37" s="430"/>
      <c r="LQ37" s="430"/>
      <c r="LR37" s="430"/>
      <c r="LS37" s="430"/>
      <c r="LT37" s="430"/>
      <c r="LU37" s="430"/>
      <c r="LV37" s="430"/>
      <c r="LW37" s="430"/>
      <c r="LX37" s="430"/>
      <c r="LY37" s="430"/>
      <c r="LZ37" s="430"/>
      <c r="MA37" s="430"/>
      <c r="MB37" s="430"/>
      <c r="MC37" s="430"/>
      <c r="MD37" s="430"/>
      <c r="ME37" s="430"/>
      <c r="MF37" s="430"/>
      <c r="MG37" s="430"/>
      <c r="MH37" s="430"/>
      <c r="MI37" s="428" t="s">
        <v>728</v>
      </c>
      <c r="MJ37" s="428"/>
      <c r="MK37" s="428"/>
      <c r="ML37" s="164"/>
      <c r="MM37" s="32"/>
      <c r="MN37" s="32"/>
    </row>
    <row r="38" spans="2:352" ht="18" customHeight="1" x14ac:dyDescent="0.15">
      <c r="B38" s="244"/>
      <c r="C38" s="244"/>
      <c r="D38" s="244"/>
      <c r="E38" s="268" t="str">
        <f>IF(B38="","",TEXT(TEXT(請求書!$D$15,"YYYY/MM") &amp; "/" &amp; TEXT(B38,"00"),"AAA"))</f>
        <v/>
      </c>
      <c r="F38" s="269"/>
      <c r="G38" s="269"/>
      <c r="H38" s="270"/>
      <c r="I38" s="271"/>
      <c r="J38" s="271"/>
      <c r="K38" s="271"/>
      <c r="L38" s="271"/>
      <c r="M38" s="271"/>
      <c r="N38" s="271"/>
      <c r="O38" s="272" t="str">
        <f t="shared" si="3"/>
        <v/>
      </c>
      <c r="P38" s="272"/>
      <c r="Q38" s="273" t="str">
        <f t="shared" si="48"/>
        <v/>
      </c>
      <c r="R38" s="274"/>
      <c r="S38" s="274"/>
      <c r="T38" s="274"/>
      <c r="U38" s="274"/>
      <c r="V38" s="275"/>
      <c r="W38" s="276" t="str">
        <f t="shared" si="38"/>
        <v/>
      </c>
      <c r="X38" s="277"/>
      <c r="Y38" s="277"/>
      <c r="Z38" s="277"/>
      <c r="AA38" s="278"/>
      <c r="AB38" s="249"/>
      <c r="AC38" s="250"/>
      <c r="AD38" s="249"/>
      <c r="AE38" s="250"/>
      <c r="AF38" s="251" t="str">
        <f t="shared" si="0"/>
        <v/>
      </c>
      <c r="AG38" s="252"/>
      <c r="AH38" s="253"/>
      <c r="AI38" s="254" t="str">
        <f t="shared" si="45"/>
        <v/>
      </c>
      <c r="AJ38" s="255"/>
      <c r="AK38" s="256"/>
      <c r="AL38" s="254" t="str">
        <f t="shared" si="46"/>
        <v/>
      </c>
      <c r="AM38" s="255"/>
      <c r="AN38" s="256"/>
      <c r="AO38" s="257"/>
      <c r="AP38" s="257"/>
      <c r="AQ38" s="257"/>
      <c r="AR38" s="257"/>
      <c r="AS38" s="244"/>
      <c r="AT38" s="244"/>
      <c r="AU38" s="244"/>
      <c r="AV38" s="244"/>
      <c r="AW38" s="100"/>
      <c r="AX38" s="90" t="e">
        <f t="shared" ca="1" si="4"/>
        <v>#N/A</v>
      </c>
      <c r="AY38" s="124" t="str">
        <f t="shared" si="39"/>
        <v/>
      </c>
      <c r="AZ38" s="125" t="str">
        <f t="shared" si="40"/>
        <v/>
      </c>
      <c r="BA38" s="126" t="str">
        <f t="shared" si="5"/>
        <v/>
      </c>
      <c r="BB38" s="126" t="str">
        <f t="shared" si="6"/>
        <v/>
      </c>
      <c r="BC38" s="127" t="str">
        <f t="shared" si="7"/>
        <v/>
      </c>
      <c r="BD38" s="127" t="str">
        <f t="shared" si="8"/>
        <v/>
      </c>
      <c r="BE38" s="126" t="str">
        <f t="shared" si="9"/>
        <v/>
      </c>
      <c r="BF38" s="126" t="str">
        <f t="shared" si="10"/>
        <v/>
      </c>
      <c r="BG38" s="128" t="str">
        <f t="shared" si="41"/>
        <v/>
      </c>
      <c r="BH38" s="124" t="str">
        <f t="shared" si="1"/>
        <v/>
      </c>
      <c r="BI38" s="128" t="e">
        <f ca="1">IF(AND($AX38&lt;&gt;"",BE38&lt;&gt;"",BG38&gt;=IF(BG39="",0,BG39)),SUM(INDIRECT("bh"&amp;ROW()-BG38+1):BH38),"")</f>
        <v>#N/A</v>
      </c>
      <c r="BJ38" s="128" t="e">
        <f t="shared" ca="1" si="11"/>
        <v>#N/A</v>
      </c>
      <c r="BK38" s="128" t="e">
        <f t="shared" ca="1" si="12"/>
        <v>#N/A</v>
      </c>
      <c r="BL38" s="128" t="e">
        <f ca="1">IF(BK38="","",LEFT(AX38,3)&amp;TEXT(VLOOKUP(BK38,基本設定!$D$3:$E$50,2,FALSE),"000"))</f>
        <v>#N/A</v>
      </c>
      <c r="BM38" s="128" t="e">
        <f ca="1">IF(BL38="","",VLOOKUP(BL38,単価設定!$A$3:$F$477,6,FALSE))</f>
        <v>#N/A</v>
      </c>
      <c r="BN38" s="128" t="str">
        <f t="shared" si="42"/>
        <v/>
      </c>
      <c r="BO38" s="128" t="str">
        <f t="shared" si="13"/>
        <v/>
      </c>
      <c r="BP38" s="124" t="str">
        <f t="shared" si="14"/>
        <v/>
      </c>
      <c r="BQ38" s="128" t="str">
        <f t="shared" si="15"/>
        <v/>
      </c>
      <c r="BR38" s="129" t="str">
        <f t="shared" si="16"/>
        <v/>
      </c>
      <c r="BS38" s="129" t="str">
        <f t="shared" si="17"/>
        <v/>
      </c>
      <c r="BT38" s="127" t="str">
        <f t="shared" si="18"/>
        <v/>
      </c>
      <c r="BU38" s="127" t="str">
        <f t="shared" si="19"/>
        <v/>
      </c>
      <c r="BV38" s="126" t="str">
        <f t="shared" si="20"/>
        <v/>
      </c>
      <c r="BW38" s="126" t="str">
        <f t="shared" si="21"/>
        <v/>
      </c>
      <c r="BX38" s="128" t="str">
        <f t="shared" si="43"/>
        <v/>
      </c>
      <c r="BY38" s="124" t="str">
        <f t="shared" si="2"/>
        <v/>
      </c>
      <c r="BZ38" s="128" t="e">
        <f ca="1">IF(AND($AX38&lt;&gt;"",BV38&lt;&gt;"",BX38&gt;=IF(BX39="",0,BX39)),SUM(INDIRECT("by" &amp; ROW()-BX38+1):BY38),"")</f>
        <v>#N/A</v>
      </c>
      <c r="CA38" s="128" t="e">
        <f t="shared" ca="1" si="22"/>
        <v>#N/A</v>
      </c>
      <c r="CB38" s="128" t="e">
        <f t="shared" ca="1" si="23"/>
        <v>#N/A</v>
      </c>
      <c r="CC38" s="128" t="e">
        <f ca="1">IF(CB38="","",LEFT($AX38,3)&amp;TEXT(VLOOKUP(CB38,基本設定!$D$3:$E$50,2,FALSE),"100"))</f>
        <v>#N/A</v>
      </c>
      <c r="CD38" s="128" t="e">
        <f ca="1">IF(CC38="","",VLOOKUP(CC38,単価設定!$A$3:$F$477,6,FALSE))</f>
        <v>#N/A</v>
      </c>
      <c r="CE38" s="128" t="str">
        <f t="shared" si="44"/>
        <v/>
      </c>
      <c r="CF38" s="128" t="str">
        <f t="shared" si="24"/>
        <v/>
      </c>
      <c r="CG38" s="128" t="e">
        <f t="shared" ca="1" si="25"/>
        <v>#N/A</v>
      </c>
      <c r="CH38" s="128" t="e">
        <f ca="1">IF(CG38="","",VLOOKUP(CG38,単価設定!$A$3:$F$478,6,FALSE))</f>
        <v>#N/A</v>
      </c>
      <c r="CI38" s="128" t="e">
        <f t="shared" ca="1" si="26"/>
        <v>#N/A</v>
      </c>
      <c r="CJ38" s="128" t="e">
        <f ca="1">IF(CI38="","",VLOOKUP(CI38,単価設定!$A$3:$F$478,6,FALSE))</f>
        <v>#N/A</v>
      </c>
      <c r="CK38" s="128" t="e">
        <f t="shared" ca="1" si="27"/>
        <v>#N/A</v>
      </c>
      <c r="CL38" s="128" t="e">
        <f ca="1">SUM(CK$15:$CK38)</f>
        <v>#N/A</v>
      </c>
      <c r="CM38" s="128" t="e">
        <f t="shared" ca="1" si="28"/>
        <v>#N/A</v>
      </c>
      <c r="CN38" s="128" t="e">
        <f t="shared" ca="1" si="47"/>
        <v>#N/A</v>
      </c>
      <c r="CO38" s="128" t="e">
        <f t="shared" ca="1" si="29"/>
        <v>#N/A</v>
      </c>
      <c r="CP38" s="146" t="e">
        <f t="shared" ca="1" si="30"/>
        <v>#N/A</v>
      </c>
      <c r="CQ38" s="146" t="e">
        <f t="shared" ca="1" si="31"/>
        <v>#N/A</v>
      </c>
      <c r="CR38" s="146" t="e">
        <f t="shared" ca="1" si="32"/>
        <v>#N/A</v>
      </c>
      <c r="CS38" s="146" t="e">
        <f t="shared" ca="1" si="33"/>
        <v>#N/A</v>
      </c>
      <c r="CT38" s="128" t="e">
        <f ca="1">IF(BL38&lt;&gt;"",IF(COUNTIF(BL$15:BL38,BL38)=1,ROW(),""),"")</f>
        <v>#N/A</v>
      </c>
      <c r="CU38" s="128" t="e">
        <f ca="1">IF(CB38&lt;&gt;"",IF(COUNTIF(CB$15:CB38,CB38)=1,ROW(),""),"")</f>
        <v>#N/A</v>
      </c>
      <c r="CV38" s="128" t="e">
        <f ca="1">IF(CG38&lt;&gt;"",IF(COUNTIF(CG$15:CG38,CG38)=1,ROW(),""),"")</f>
        <v>#N/A</v>
      </c>
      <c r="CW38" s="146" t="e">
        <f ca="1">IF(CI38&lt;&gt;"",IF(COUNTIF(CI$15:CI38,CI38)=1,ROW(),""),"")</f>
        <v>#N/A</v>
      </c>
      <c r="CX38" s="128" t="str">
        <f t="shared" ca="1" si="34"/>
        <v/>
      </c>
      <c r="CY38" s="128" t="str">
        <f t="shared" ca="1" si="35"/>
        <v/>
      </c>
      <c r="CZ38" s="128" t="str">
        <f t="shared" ca="1" si="36"/>
        <v/>
      </c>
      <c r="DA38" s="146" t="str">
        <f t="shared" ca="1" si="37"/>
        <v/>
      </c>
      <c r="DB38" s="32"/>
      <c r="DD38" s="65"/>
      <c r="DE38" s="329"/>
      <c r="DF38" s="330"/>
      <c r="DG38" s="331"/>
      <c r="DH38" s="211"/>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3"/>
      <c r="ER38" s="291"/>
      <c r="ES38" s="267"/>
      <c r="ET38" s="267"/>
      <c r="EU38" s="267"/>
      <c r="EV38" s="267"/>
      <c r="EW38" s="267"/>
      <c r="EX38" s="267"/>
      <c r="EY38" s="267"/>
      <c r="EZ38" s="267"/>
      <c r="FA38" s="267"/>
      <c r="FB38" s="282"/>
      <c r="FC38" s="280"/>
      <c r="FD38" s="285"/>
      <c r="FE38" s="285"/>
      <c r="FF38" s="286"/>
      <c r="FG38" s="64"/>
      <c r="FH38" s="32"/>
      <c r="FI38" s="32"/>
      <c r="FJ38" s="32"/>
      <c r="FK38" s="32"/>
      <c r="FL38" s="65"/>
      <c r="FN38" s="427" t="s">
        <v>730</v>
      </c>
      <c r="FO38" s="427"/>
      <c r="FP38" s="427"/>
      <c r="FQ38" s="427"/>
      <c r="FR38" s="427"/>
      <c r="FS38" s="427"/>
      <c r="FT38" s="427"/>
      <c r="FU38" s="427"/>
      <c r="FV38" s="427"/>
      <c r="FW38" s="427"/>
      <c r="FX38" s="258" t="s">
        <v>731</v>
      </c>
      <c r="FY38" s="259"/>
      <c r="FZ38" s="259"/>
      <c r="GA38" s="259"/>
      <c r="GB38" s="259"/>
      <c r="GC38" s="259"/>
      <c r="GD38" s="259"/>
      <c r="GE38" s="259"/>
      <c r="GF38" s="259"/>
      <c r="GG38" s="259"/>
      <c r="GH38" s="260"/>
      <c r="GI38" s="431" t="s">
        <v>742</v>
      </c>
      <c r="GJ38" s="431"/>
      <c r="GK38" s="431"/>
      <c r="GL38" s="431"/>
      <c r="GM38" s="431"/>
      <c r="GN38" s="431"/>
      <c r="GO38" s="431"/>
      <c r="GP38" s="431"/>
      <c r="GQ38" s="431"/>
      <c r="GR38" s="431"/>
      <c r="GS38" s="431"/>
      <c r="GT38" s="432"/>
      <c r="GU38" s="425" t="s">
        <v>732</v>
      </c>
      <c r="GV38" s="426"/>
      <c r="GW38" s="426"/>
      <c r="GX38" s="426"/>
      <c r="GY38" s="426"/>
      <c r="GZ38" s="426"/>
      <c r="HA38" s="426"/>
      <c r="HB38" s="426"/>
      <c r="HC38" s="426"/>
      <c r="HD38" s="426"/>
      <c r="HE38" s="426"/>
      <c r="HF38" s="426"/>
      <c r="HG38" s="426"/>
      <c r="HH38" s="426"/>
      <c r="HI38" s="426"/>
      <c r="HJ38" s="426"/>
      <c r="HK38" s="426"/>
      <c r="HL38" s="426"/>
      <c r="HM38" s="426"/>
      <c r="HN38" s="426"/>
      <c r="HO38" s="426"/>
      <c r="HP38" s="426"/>
      <c r="HQ38" s="426"/>
      <c r="HR38" s="426"/>
      <c r="HS38" s="426"/>
      <c r="HT38" s="426"/>
      <c r="HU38" s="426"/>
      <c r="HV38" s="426"/>
      <c r="HW38" s="426"/>
      <c r="HX38" s="426"/>
      <c r="HY38" s="426"/>
      <c r="HZ38" s="32"/>
      <c r="IA38" s="64"/>
      <c r="IB38" s="57"/>
      <c r="IC38" s="57"/>
      <c r="ID38" s="57"/>
      <c r="IF38" s="444"/>
      <c r="IG38" s="434"/>
      <c r="IH38" s="444"/>
      <c r="II38" s="433"/>
      <c r="IJ38" s="433"/>
      <c r="IK38" s="434"/>
      <c r="IL38" s="76"/>
      <c r="IM38" s="57"/>
      <c r="IN38" s="57"/>
      <c r="IO38" s="57"/>
      <c r="IP38" s="57"/>
      <c r="IQ38" s="32"/>
      <c r="IR38" s="32"/>
      <c r="IS38" s="32"/>
      <c r="IT38" s="32"/>
      <c r="IU38" s="32"/>
      <c r="IV38" s="413" t="str">
        <f>TEXT(請求書!$D$15,"GGGEE年MM月分")</f>
        <v>明治33年01月分</v>
      </c>
      <c r="IW38" s="413"/>
      <c r="IX38" s="413"/>
      <c r="IY38" s="413"/>
      <c r="IZ38" s="413"/>
      <c r="JA38" s="413"/>
      <c r="JB38" s="413"/>
      <c r="JC38" s="413"/>
      <c r="JD38" s="232" t="s">
        <v>720</v>
      </c>
      <c r="JE38" s="232"/>
      <c r="JF38" s="232"/>
      <c r="JG38" s="232"/>
      <c r="JH38" s="232"/>
      <c r="JI38" s="232"/>
      <c r="JJ38" s="232"/>
      <c r="JK38" s="232"/>
      <c r="JL38" s="57" t="s">
        <v>40</v>
      </c>
      <c r="JM38" s="57"/>
      <c r="JN38" s="57"/>
      <c r="JO38" s="57"/>
      <c r="JP38" s="77"/>
      <c r="JQ38" s="57"/>
      <c r="JR38" s="232" t="s">
        <v>130</v>
      </c>
      <c r="JS38" s="232"/>
      <c r="JT38" s="232"/>
      <c r="JU38" s="410">
        <f ca="1">ES135</f>
        <v>0</v>
      </c>
      <c r="JV38" s="232"/>
      <c r="JW38" s="232"/>
      <c r="JX38" s="232"/>
      <c r="JY38" s="232"/>
      <c r="JZ38" s="232"/>
      <c r="KA38" s="232"/>
      <c r="KB38" s="232"/>
      <c r="KC38" s="232"/>
      <c r="KD38" s="77"/>
      <c r="KE38" s="57"/>
      <c r="KF38" s="32"/>
      <c r="KG38" s="32"/>
      <c r="KH38" s="164"/>
      <c r="KI38" s="165"/>
      <c r="KJ38" s="165"/>
      <c r="KK38" s="396"/>
      <c r="KL38" s="396"/>
      <c r="KM38" s="396" t="s">
        <v>733</v>
      </c>
      <c r="KN38" s="396"/>
      <c r="KO38" s="396"/>
      <c r="KP38" s="396"/>
      <c r="KQ38" s="396"/>
      <c r="KR38" s="396"/>
      <c r="KS38" s="396"/>
      <c r="KT38" s="396"/>
      <c r="KU38" s="396"/>
      <c r="KV38" s="396"/>
      <c r="KW38" s="396"/>
      <c r="KX38" s="396"/>
      <c r="KY38" s="396"/>
      <c r="KZ38" s="396"/>
      <c r="LA38" s="396"/>
      <c r="LB38" s="396"/>
      <c r="LC38" s="396" t="s">
        <v>734</v>
      </c>
      <c r="LD38" s="396"/>
      <c r="LE38" s="396"/>
      <c r="LF38" s="396"/>
      <c r="LG38" s="396"/>
      <c r="LH38" s="396"/>
      <c r="LI38" s="396"/>
      <c r="LJ38" s="396"/>
      <c r="LK38" s="396"/>
      <c r="LL38" s="396"/>
      <c r="LM38" s="396"/>
      <c r="LN38" s="396"/>
      <c r="LO38" s="396"/>
      <c r="LP38" s="396"/>
      <c r="LQ38" s="396"/>
      <c r="LR38" s="396"/>
      <c r="LS38" s="396"/>
      <c r="LT38" s="396"/>
      <c r="LU38" s="396"/>
      <c r="LV38" s="396"/>
      <c r="LW38" s="396"/>
      <c r="LX38" s="396"/>
      <c r="LY38" s="396"/>
      <c r="LZ38" s="396"/>
      <c r="MA38" s="396"/>
      <c r="MB38" s="396"/>
      <c r="MC38" s="396"/>
      <c r="MD38" s="396"/>
      <c r="ME38" s="396"/>
      <c r="MF38" s="396"/>
      <c r="MG38" s="396"/>
      <c r="MH38" s="396"/>
      <c r="MI38" s="165"/>
      <c r="MJ38" s="165"/>
      <c r="MK38" s="165"/>
      <c r="ML38" s="164"/>
      <c r="MM38" s="32"/>
      <c r="MN38" s="32"/>
    </row>
    <row r="39" spans="2:352" ht="18" customHeight="1" x14ac:dyDescent="0.15">
      <c r="B39" s="244"/>
      <c r="C39" s="244"/>
      <c r="D39" s="244"/>
      <c r="E39" s="268" t="str">
        <f>IF(B39="","",TEXT(TEXT(請求書!$D$15,"YYYY/MM") &amp; "/" &amp; TEXT(B39,"00"),"AAA"))</f>
        <v/>
      </c>
      <c r="F39" s="269"/>
      <c r="G39" s="269"/>
      <c r="H39" s="270"/>
      <c r="I39" s="271"/>
      <c r="J39" s="271"/>
      <c r="K39" s="271"/>
      <c r="L39" s="271"/>
      <c r="M39" s="271"/>
      <c r="N39" s="271"/>
      <c r="O39" s="272" t="str">
        <f t="shared" si="3"/>
        <v/>
      </c>
      <c r="P39" s="272"/>
      <c r="Q39" s="273" t="str">
        <f t="shared" si="48"/>
        <v/>
      </c>
      <c r="R39" s="274"/>
      <c r="S39" s="274"/>
      <c r="T39" s="274"/>
      <c r="U39" s="274"/>
      <c r="V39" s="275"/>
      <c r="W39" s="276" t="str">
        <f t="shared" si="38"/>
        <v/>
      </c>
      <c r="X39" s="277"/>
      <c r="Y39" s="277"/>
      <c r="Z39" s="277"/>
      <c r="AA39" s="278"/>
      <c r="AB39" s="249"/>
      <c r="AC39" s="250"/>
      <c r="AD39" s="249"/>
      <c r="AE39" s="250"/>
      <c r="AF39" s="251" t="str">
        <f t="shared" si="0"/>
        <v/>
      </c>
      <c r="AG39" s="252"/>
      <c r="AH39" s="253"/>
      <c r="AI39" s="254" t="str">
        <f t="shared" si="45"/>
        <v/>
      </c>
      <c r="AJ39" s="255"/>
      <c r="AK39" s="256"/>
      <c r="AL39" s="254" t="str">
        <f t="shared" si="46"/>
        <v/>
      </c>
      <c r="AM39" s="255"/>
      <c r="AN39" s="256"/>
      <c r="AO39" s="257"/>
      <c r="AP39" s="257"/>
      <c r="AQ39" s="257"/>
      <c r="AR39" s="257"/>
      <c r="AS39" s="244"/>
      <c r="AT39" s="244"/>
      <c r="AU39" s="244"/>
      <c r="AV39" s="244"/>
      <c r="AW39" s="100"/>
      <c r="AX39" s="90" t="e">
        <f t="shared" ca="1" si="4"/>
        <v>#N/A</v>
      </c>
      <c r="AY39" s="124" t="str">
        <f t="shared" si="39"/>
        <v/>
      </c>
      <c r="AZ39" s="125" t="str">
        <f t="shared" si="40"/>
        <v/>
      </c>
      <c r="BA39" s="126" t="str">
        <f t="shared" si="5"/>
        <v/>
      </c>
      <c r="BB39" s="126" t="str">
        <f t="shared" si="6"/>
        <v/>
      </c>
      <c r="BC39" s="127" t="str">
        <f t="shared" si="7"/>
        <v/>
      </c>
      <c r="BD39" s="127" t="str">
        <f t="shared" si="8"/>
        <v/>
      </c>
      <c r="BE39" s="126" t="str">
        <f t="shared" si="9"/>
        <v/>
      </c>
      <c r="BF39" s="126" t="str">
        <f t="shared" si="10"/>
        <v/>
      </c>
      <c r="BG39" s="128" t="str">
        <f t="shared" si="41"/>
        <v/>
      </c>
      <c r="BH39" s="124" t="str">
        <f t="shared" si="1"/>
        <v/>
      </c>
      <c r="BI39" s="128" t="e">
        <f ca="1">IF(AND($AX39&lt;&gt;"",BE39&lt;&gt;"",BG39&gt;=IF(BG40="",0,BG40)),SUM(INDIRECT("bh"&amp;ROW()-BG39+1):BH39),"")</f>
        <v>#N/A</v>
      </c>
      <c r="BJ39" s="128" t="e">
        <f t="shared" ca="1" si="11"/>
        <v>#N/A</v>
      </c>
      <c r="BK39" s="128" t="e">
        <f t="shared" ca="1" si="12"/>
        <v>#N/A</v>
      </c>
      <c r="BL39" s="128" t="e">
        <f ca="1">IF(BK39="","",LEFT(AX39,3)&amp;TEXT(VLOOKUP(BK39,基本設定!$D$3:$E$50,2,FALSE),"000"))</f>
        <v>#N/A</v>
      </c>
      <c r="BM39" s="128" t="e">
        <f ca="1">IF(BL39="","",VLOOKUP(BL39,単価設定!$A$3:$F$477,6,FALSE))</f>
        <v>#N/A</v>
      </c>
      <c r="BN39" s="128" t="str">
        <f t="shared" si="42"/>
        <v/>
      </c>
      <c r="BO39" s="128" t="str">
        <f t="shared" si="13"/>
        <v/>
      </c>
      <c r="BP39" s="124" t="str">
        <f t="shared" si="14"/>
        <v/>
      </c>
      <c r="BQ39" s="128" t="str">
        <f t="shared" si="15"/>
        <v/>
      </c>
      <c r="BR39" s="129" t="str">
        <f t="shared" si="16"/>
        <v/>
      </c>
      <c r="BS39" s="129" t="str">
        <f t="shared" si="17"/>
        <v/>
      </c>
      <c r="BT39" s="127" t="str">
        <f t="shared" si="18"/>
        <v/>
      </c>
      <c r="BU39" s="127" t="str">
        <f t="shared" si="19"/>
        <v/>
      </c>
      <c r="BV39" s="126" t="str">
        <f t="shared" si="20"/>
        <v/>
      </c>
      <c r="BW39" s="126" t="str">
        <f t="shared" si="21"/>
        <v/>
      </c>
      <c r="BX39" s="128" t="str">
        <f t="shared" si="43"/>
        <v/>
      </c>
      <c r="BY39" s="124" t="str">
        <f t="shared" si="2"/>
        <v/>
      </c>
      <c r="BZ39" s="128" t="e">
        <f ca="1">IF(AND($AX39&lt;&gt;"",BV39&lt;&gt;"",BX39&gt;=IF(BX40="",0,BX40)),SUM(INDIRECT("by" &amp; ROW()-BX39+1):BY39),"")</f>
        <v>#N/A</v>
      </c>
      <c r="CA39" s="128" t="e">
        <f t="shared" ca="1" si="22"/>
        <v>#N/A</v>
      </c>
      <c r="CB39" s="128" t="e">
        <f t="shared" ca="1" si="23"/>
        <v>#N/A</v>
      </c>
      <c r="CC39" s="128" t="e">
        <f ca="1">IF(CB39="","",LEFT($AX39,3)&amp;TEXT(VLOOKUP(CB39,基本設定!$D$3:$E$50,2,FALSE),"100"))</f>
        <v>#N/A</v>
      </c>
      <c r="CD39" s="128" t="e">
        <f ca="1">IF(CC39="","",VLOOKUP(CC39,単価設定!$A$3:$F$477,6,FALSE))</f>
        <v>#N/A</v>
      </c>
      <c r="CE39" s="128" t="str">
        <f t="shared" si="44"/>
        <v/>
      </c>
      <c r="CF39" s="128" t="str">
        <f t="shared" si="24"/>
        <v/>
      </c>
      <c r="CG39" s="128" t="e">
        <f t="shared" ca="1" si="25"/>
        <v>#N/A</v>
      </c>
      <c r="CH39" s="128" t="e">
        <f ca="1">IF(CG39="","",VLOOKUP(CG39,単価設定!$A$3:$F$478,6,FALSE))</f>
        <v>#N/A</v>
      </c>
      <c r="CI39" s="128" t="e">
        <f t="shared" ca="1" si="26"/>
        <v>#N/A</v>
      </c>
      <c r="CJ39" s="128" t="e">
        <f ca="1">IF(CI39="","",VLOOKUP(CI39,単価設定!$A$3:$F$478,6,FALSE))</f>
        <v>#N/A</v>
      </c>
      <c r="CK39" s="128" t="e">
        <f t="shared" ca="1" si="27"/>
        <v>#N/A</v>
      </c>
      <c r="CL39" s="128" t="e">
        <f ca="1">SUM(CK$15:$CK39)</f>
        <v>#N/A</v>
      </c>
      <c r="CM39" s="128" t="e">
        <f t="shared" ca="1" si="28"/>
        <v>#N/A</v>
      </c>
      <c r="CN39" s="128" t="e">
        <f t="shared" ca="1" si="47"/>
        <v>#N/A</v>
      </c>
      <c r="CO39" s="128" t="e">
        <f t="shared" ca="1" si="29"/>
        <v>#N/A</v>
      </c>
      <c r="CP39" s="146" t="e">
        <f t="shared" ca="1" si="30"/>
        <v>#N/A</v>
      </c>
      <c r="CQ39" s="146" t="e">
        <f t="shared" ca="1" si="31"/>
        <v>#N/A</v>
      </c>
      <c r="CR39" s="146" t="e">
        <f t="shared" ca="1" si="32"/>
        <v>#N/A</v>
      </c>
      <c r="CS39" s="146" t="e">
        <f t="shared" ca="1" si="33"/>
        <v>#N/A</v>
      </c>
      <c r="CT39" s="128" t="e">
        <f ca="1">IF(BL39&lt;&gt;"",IF(COUNTIF(BL$15:BL39,BL39)=1,ROW(),""),"")</f>
        <v>#N/A</v>
      </c>
      <c r="CU39" s="128" t="e">
        <f ca="1">IF(CB39&lt;&gt;"",IF(COUNTIF(CB$15:CB39,CB39)=1,ROW(),""),"")</f>
        <v>#N/A</v>
      </c>
      <c r="CV39" s="128" t="e">
        <f ca="1">IF(CG39&lt;&gt;"",IF(COUNTIF(CG$15:CG39,CG39)=1,ROW(),""),"")</f>
        <v>#N/A</v>
      </c>
      <c r="CW39" s="146" t="e">
        <f ca="1">IF(CI39&lt;&gt;"",IF(COUNTIF(CI$15:CI39,CI39)=1,ROW(),""),"")</f>
        <v>#N/A</v>
      </c>
      <c r="CX39" s="128" t="str">
        <f t="shared" ca="1" si="34"/>
        <v/>
      </c>
      <c r="CY39" s="128" t="str">
        <f t="shared" ca="1" si="35"/>
        <v/>
      </c>
      <c r="CZ39" s="128" t="str">
        <f t="shared" ca="1" si="36"/>
        <v/>
      </c>
      <c r="DA39" s="146" t="str">
        <f t="shared" ca="1" si="37"/>
        <v/>
      </c>
      <c r="DB39" s="32"/>
      <c r="DD39" s="65"/>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64"/>
      <c r="FH39" s="32"/>
      <c r="FI39" s="32"/>
      <c r="FJ39" s="32"/>
      <c r="FK39" s="32"/>
      <c r="FL39" s="65"/>
      <c r="FN39" s="427"/>
      <c r="FO39" s="427"/>
      <c r="FP39" s="427"/>
      <c r="FQ39" s="427"/>
      <c r="FR39" s="427"/>
      <c r="FS39" s="427"/>
      <c r="FT39" s="427"/>
      <c r="FU39" s="427"/>
      <c r="FV39" s="427"/>
      <c r="FW39" s="427"/>
      <c r="FX39" s="231"/>
      <c r="FY39" s="232"/>
      <c r="FZ39" s="232"/>
      <c r="GA39" s="232"/>
      <c r="GB39" s="232"/>
      <c r="GC39" s="232"/>
      <c r="GD39" s="232"/>
      <c r="GE39" s="232"/>
      <c r="GF39" s="232"/>
      <c r="GG39" s="232"/>
      <c r="GH39" s="233"/>
      <c r="GI39" s="433"/>
      <c r="GJ39" s="433"/>
      <c r="GK39" s="433"/>
      <c r="GL39" s="433"/>
      <c r="GM39" s="433"/>
      <c r="GN39" s="433"/>
      <c r="GO39" s="433"/>
      <c r="GP39" s="433"/>
      <c r="GQ39" s="433"/>
      <c r="GR39" s="433"/>
      <c r="GS39" s="433"/>
      <c r="GT39" s="434"/>
      <c r="GU39" s="426"/>
      <c r="GV39" s="426"/>
      <c r="GW39" s="426"/>
      <c r="GX39" s="426"/>
      <c r="GY39" s="426"/>
      <c r="GZ39" s="426"/>
      <c r="HA39" s="426"/>
      <c r="HB39" s="426"/>
      <c r="HC39" s="426"/>
      <c r="HD39" s="426"/>
      <c r="HE39" s="426"/>
      <c r="HF39" s="426"/>
      <c r="HG39" s="426"/>
      <c r="HH39" s="426"/>
      <c r="HI39" s="426"/>
      <c r="HJ39" s="426"/>
      <c r="HK39" s="426"/>
      <c r="HL39" s="426"/>
      <c r="HM39" s="426"/>
      <c r="HN39" s="426"/>
      <c r="HO39" s="426"/>
      <c r="HP39" s="426"/>
      <c r="HQ39" s="426"/>
      <c r="HR39" s="426"/>
      <c r="HS39" s="426"/>
      <c r="HT39" s="426"/>
      <c r="HU39" s="426"/>
      <c r="HV39" s="426"/>
      <c r="HW39" s="426"/>
      <c r="HX39" s="426"/>
      <c r="HY39" s="426"/>
      <c r="HZ39" s="32"/>
      <c r="IA39" s="64"/>
      <c r="IB39" s="57"/>
      <c r="IC39" s="57"/>
      <c r="ID39" s="57"/>
      <c r="IF39" s="444"/>
      <c r="IG39" s="434"/>
      <c r="IH39" s="445"/>
      <c r="II39" s="435"/>
      <c r="IJ39" s="435"/>
      <c r="IK39" s="436"/>
      <c r="IL39" s="79"/>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1"/>
      <c r="JQ39" s="57"/>
      <c r="JR39" s="57"/>
      <c r="JS39" s="57"/>
      <c r="JT39" s="57"/>
      <c r="JU39" s="57"/>
      <c r="JV39" s="57"/>
      <c r="JW39" s="57"/>
      <c r="JX39" s="57"/>
      <c r="JY39" s="57"/>
      <c r="JZ39" s="57"/>
      <c r="KA39" s="57"/>
      <c r="KB39" s="57"/>
      <c r="KC39" s="57"/>
      <c r="KD39" s="77"/>
      <c r="KE39" s="57"/>
      <c r="KF39" s="32"/>
      <c r="KG39" s="32"/>
      <c r="KH39" s="164"/>
      <c r="KI39" s="165"/>
      <c r="KJ39" s="165"/>
      <c r="KK39" s="396"/>
      <c r="KL39" s="396"/>
      <c r="KM39" s="396"/>
      <c r="KN39" s="396"/>
      <c r="KO39" s="396"/>
      <c r="KP39" s="396"/>
      <c r="KQ39" s="396"/>
      <c r="KR39" s="396"/>
      <c r="KS39" s="396"/>
      <c r="KT39" s="396"/>
      <c r="KU39" s="396"/>
      <c r="KV39" s="396"/>
      <c r="KW39" s="396"/>
      <c r="KX39" s="396"/>
      <c r="KY39" s="396"/>
      <c r="KZ39" s="396"/>
      <c r="LA39" s="396"/>
      <c r="LB39" s="396"/>
      <c r="LC39" s="396"/>
      <c r="LD39" s="396"/>
      <c r="LE39" s="396"/>
      <c r="LF39" s="396"/>
      <c r="LG39" s="396"/>
      <c r="LH39" s="396"/>
      <c r="LI39" s="396"/>
      <c r="LJ39" s="396"/>
      <c r="LK39" s="396"/>
      <c r="LL39" s="396"/>
      <c r="LM39" s="396"/>
      <c r="LN39" s="396"/>
      <c r="LO39" s="396"/>
      <c r="LP39" s="396"/>
      <c r="LQ39" s="396"/>
      <c r="LR39" s="396"/>
      <c r="LS39" s="396"/>
      <c r="LT39" s="396"/>
      <c r="LU39" s="396"/>
      <c r="LV39" s="396"/>
      <c r="LW39" s="396"/>
      <c r="LX39" s="396"/>
      <c r="LY39" s="396"/>
      <c r="LZ39" s="396"/>
      <c r="MA39" s="396"/>
      <c r="MB39" s="396"/>
      <c r="MC39" s="396"/>
      <c r="MD39" s="396"/>
      <c r="ME39" s="396"/>
      <c r="MF39" s="396"/>
      <c r="MG39" s="396"/>
      <c r="MH39" s="396"/>
      <c r="MI39" s="165"/>
      <c r="MJ39" s="165"/>
      <c r="MK39" s="165"/>
      <c r="ML39" s="164"/>
      <c r="MM39" s="32"/>
      <c r="MN39" s="32"/>
    </row>
    <row r="40" spans="2:352" ht="18" customHeight="1" x14ac:dyDescent="0.15">
      <c r="B40" s="244"/>
      <c r="C40" s="244"/>
      <c r="D40" s="244"/>
      <c r="E40" s="268" t="str">
        <f>IF(B40="","",TEXT(TEXT(請求書!$D$15,"YYYY/MM") &amp; "/" &amp; TEXT(B40,"00"),"AAA"))</f>
        <v/>
      </c>
      <c r="F40" s="269"/>
      <c r="G40" s="269"/>
      <c r="H40" s="270"/>
      <c r="I40" s="271"/>
      <c r="J40" s="271"/>
      <c r="K40" s="271"/>
      <c r="L40" s="271"/>
      <c r="M40" s="271"/>
      <c r="N40" s="271"/>
      <c r="O40" s="272" t="str">
        <f t="shared" si="3"/>
        <v/>
      </c>
      <c r="P40" s="272"/>
      <c r="Q40" s="273" t="str">
        <f t="shared" si="48"/>
        <v/>
      </c>
      <c r="R40" s="274"/>
      <c r="S40" s="274"/>
      <c r="T40" s="274"/>
      <c r="U40" s="274"/>
      <c r="V40" s="275"/>
      <c r="W40" s="276" t="str">
        <f t="shared" si="38"/>
        <v/>
      </c>
      <c r="X40" s="277"/>
      <c r="Y40" s="277"/>
      <c r="Z40" s="277"/>
      <c r="AA40" s="278"/>
      <c r="AB40" s="249"/>
      <c r="AC40" s="250"/>
      <c r="AD40" s="249"/>
      <c r="AE40" s="250"/>
      <c r="AF40" s="251" t="str">
        <f t="shared" si="0"/>
        <v/>
      </c>
      <c r="AG40" s="252"/>
      <c r="AH40" s="253"/>
      <c r="AI40" s="254" t="str">
        <f t="shared" si="45"/>
        <v/>
      </c>
      <c r="AJ40" s="255"/>
      <c r="AK40" s="256"/>
      <c r="AL40" s="254" t="str">
        <f t="shared" si="46"/>
        <v/>
      </c>
      <c r="AM40" s="255"/>
      <c r="AN40" s="256"/>
      <c r="AO40" s="257"/>
      <c r="AP40" s="257"/>
      <c r="AQ40" s="257"/>
      <c r="AR40" s="257"/>
      <c r="AS40" s="244"/>
      <c r="AT40" s="244"/>
      <c r="AU40" s="244"/>
      <c r="AV40" s="244"/>
      <c r="AW40" s="100"/>
      <c r="AX40" s="90" t="e">
        <f t="shared" ca="1" si="4"/>
        <v>#N/A</v>
      </c>
      <c r="AY40" s="124" t="str">
        <f t="shared" si="39"/>
        <v/>
      </c>
      <c r="AZ40" s="125" t="str">
        <f t="shared" si="40"/>
        <v/>
      </c>
      <c r="BA40" s="126" t="str">
        <f t="shared" si="5"/>
        <v/>
      </c>
      <c r="BB40" s="126" t="str">
        <f t="shared" si="6"/>
        <v/>
      </c>
      <c r="BC40" s="127" t="str">
        <f t="shared" si="7"/>
        <v/>
      </c>
      <c r="BD40" s="127" t="str">
        <f t="shared" si="8"/>
        <v/>
      </c>
      <c r="BE40" s="126" t="str">
        <f t="shared" si="9"/>
        <v/>
      </c>
      <c r="BF40" s="126" t="str">
        <f t="shared" si="10"/>
        <v/>
      </c>
      <c r="BG40" s="128" t="str">
        <f t="shared" si="41"/>
        <v/>
      </c>
      <c r="BH40" s="124" t="str">
        <f t="shared" si="1"/>
        <v/>
      </c>
      <c r="BI40" s="128" t="e">
        <f ca="1">IF(AND($AX40&lt;&gt;"",BE40&lt;&gt;"",BG40&gt;=IF(BG41="",0,BG41)),SUM(INDIRECT("bh"&amp;ROW()-BG40+1):BH40),"")</f>
        <v>#N/A</v>
      </c>
      <c r="BJ40" s="128" t="e">
        <f t="shared" ca="1" si="11"/>
        <v>#N/A</v>
      </c>
      <c r="BK40" s="128" t="e">
        <f t="shared" ca="1" si="12"/>
        <v>#N/A</v>
      </c>
      <c r="BL40" s="128" t="e">
        <f ca="1">IF(BK40="","",LEFT(AX40,3)&amp;TEXT(VLOOKUP(BK40,基本設定!$D$3:$E$50,2,FALSE),"000"))</f>
        <v>#N/A</v>
      </c>
      <c r="BM40" s="128" t="e">
        <f ca="1">IF(BL40="","",VLOOKUP(BL40,単価設定!$A$3:$F$477,6,FALSE))</f>
        <v>#N/A</v>
      </c>
      <c r="BN40" s="128" t="str">
        <f t="shared" si="42"/>
        <v/>
      </c>
      <c r="BO40" s="128" t="str">
        <f t="shared" si="13"/>
        <v/>
      </c>
      <c r="BP40" s="124" t="str">
        <f t="shared" si="14"/>
        <v/>
      </c>
      <c r="BQ40" s="128" t="str">
        <f t="shared" si="15"/>
        <v/>
      </c>
      <c r="BR40" s="129" t="str">
        <f t="shared" si="16"/>
        <v/>
      </c>
      <c r="BS40" s="129" t="str">
        <f t="shared" si="17"/>
        <v/>
      </c>
      <c r="BT40" s="127" t="str">
        <f t="shared" si="18"/>
        <v/>
      </c>
      <c r="BU40" s="127" t="str">
        <f t="shared" si="19"/>
        <v/>
      </c>
      <c r="BV40" s="126" t="str">
        <f t="shared" si="20"/>
        <v/>
      </c>
      <c r="BW40" s="126" t="str">
        <f t="shared" si="21"/>
        <v/>
      </c>
      <c r="BX40" s="128" t="str">
        <f t="shared" si="43"/>
        <v/>
      </c>
      <c r="BY40" s="124" t="str">
        <f t="shared" si="2"/>
        <v/>
      </c>
      <c r="BZ40" s="128" t="e">
        <f ca="1">IF(AND($AX40&lt;&gt;"",BV40&lt;&gt;"",BX40&gt;=IF(BX41="",0,BX41)),SUM(INDIRECT("by" &amp; ROW()-BX40+1):BY40),"")</f>
        <v>#N/A</v>
      </c>
      <c r="CA40" s="128" t="e">
        <f t="shared" ca="1" si="22"/>
        <v>#N/A</v>
      </c>
      <c r="CB40" s="128" t="e">
        <f t="shared" ca="1" si="23"/>
        <v>#N/A</v>
      </c>
      <c r="CC40" s="128" t="e">
        <f ca="1">IF(CB40="","",LEFT($AX40,3)&amp;TEXT(VLOOKUP(CB40,基本設定!$D$3:$E$50,2,FALSE),"100"))</f>
        <v>#N/A</v>
      </c>
      <c r="CD40" s="128" t="e">
        <f ca="1">IF(CC40="","",VLOOKUP(CC40,単価設定!$A$3:$F$477,6,FALSE))</f>
        <v>#N/A</v>
      </c>
      <c r="CE40" s="128" t="str">
        <f t="shared" si="44"/>
        <v/>
      </c>
      <c r="CF40" s="128" t="str">
        <f t="shared" si="24"/>
        <v/>
      </c>
      <c r="CG40" s="128" t="e">
        <f t="shared" ca="1" si="25"/>
        <v>#N/A</v>
      </c>
      <c r="CH40" s="128" t="e">
        <f ca="1">IF(CG40="","",VLOOKUP(CG40,単価設定!$A$3:$F$478,6,FALSE))</f>
        <v>#N/A</v>
      </c>
      <c r="CI40" s="128" t="e">
        <f t="shared" ca="1" si="26"/>
        <v>#N/A</v>
      </c>
      <c r="CJ40" s="128" t="e">
        <f ca="1">IF(CI40="","",VLOOKUP(CI40,単価設定!$A$3:$F$478,6,FALSE))</f>
        <v>#N/A</v>
      </c>
      <c r="CK40" s="128" t="e">
        <f t="shared" ca="1" si="27"/>
        <v>#N/A</v>
      </c>
      <c r="CL40" s="128" t="e">
        <f ca="1">SUM(CK$15:$CK40)</f>
        <v>#N/A</v>
      </c>
      <c r="CM40" s="128" t="e">
        <f t="shared" ca="1" si="28"/>
        <v>#N/A</v>
      </c>
      <c r="CN40" s="128" t="e">
        <f t="shared" ca="1" si="47"/>
        <v>#N/A</v>
      </c>
      <c r="CO40" s="128" t="e">
        <f t="shared" ca="1" si="29"/>
        <v>#N/A</v>
      </c>
      <c r="CP40" s="146" t="e">
        <f t="shared" ca="1" si="30"/>
        <v>#N/A</v>
      </c>
      <c r="CQ40" s="146" t="e">
        <f t="shared" ca="1" si="31"/>
        <v>#N/A</v>
      </c>
      <c r="CR40" s="146" t="e">
        <f t="shared" ca="1" si="32"/>
        <v>#N/A</v>
      </c>
      <c r="CS40" s="146" t="e">
        <f t="shared" ca="1" si="33"/>
        <v>#N/A</v>
      </c>
      <c r="CT40" s="128" t="e">
        <f ca="1">IF(BL40&lt;&gt;"",IF(COUNTIF(BL$15:BL40,BL40)=1,ROW(),""),"")</f>
        <v>#N/A</v>
      </c>
      <c r="CU40" s="128" t="e">
        <f ca="1">IF(CB40&lt;&gt;"",IF(COUNTIF(CB$15:CB40,CB40)=1,ROW(),""),"")</f>
        <v>#N/A</v>
      </c>
      <c r="CV40" s="128" t="e">
        <f ca="1">IF(CG40&lt;&gt;"",IF(COUNTIF(CG$15:CG40,CG40)=1,ROW(),""),"")</f>
        <v>#N/A</v>
      </c>
      <c r="CW40" s="146" t="e">
        <f ca="1">IF(CI40&lt;&gt;"",IF(COUNTIF(CI$15:CI40,CI40)=1,ROW(),""),"")</f>
        <v>#N/A</v>
      </c>
      <c r="CX40" s="128" t="str">
        <f t="shared" ca="1" si="34"/>
        <v/>
      </c>
      <c r="CY40" s="128" t="str">
        <f t="shared" ca="1" si="35"/>
        <v/>
      </c>
      <c r="CZ40" s="128" t="str">
        <f t="shared" ca="1" si="36"/>
        <v/>
      </c>
      <c r="DA40" s="146" t="str">
        <f t="shared" ca="1" si="37"/>
        <v/>
      </c>
      <c r="DB40" s="32"/>
      <c r="DD40" s="65"/>
      <c r="DE40" s="258" t="s">
        <v>137</v>
      </c>
      <c r="DF40" s="259"/>
      <c r="DG40" s="259"/>
      <c r="DH40" s="259"/>
      <c r="DI40" s="259"/>
      <c r="DJ40" s="259"/>
      <c r="DK40" s="259"/>
      <c r="DL40" s="259"/>
      <c r="DM40" s="259"/>
      <c r="DN40" s="259"/>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60"/>
      <c r="ER40" s="279" t="s">
        <v>136</v>
      </c>
      <c r="ES40" s="265">
        <f ca="1">IF(OR(ISERROR(AF47),ISERROR(AY5)),0,(IF(AND(AY5&lt;&gt;"",AF47&gt;AY5),AY5,AF47)))</f>
        <v>0</v>
      </c>
      <c r="ET40" s="265"/>
      <c r="EU40" s="265"/>
      <c r="EV40" s="265"/>
      <c r="EW40" s="265"/>
      <c r="EX40" s="265"/>
      <c r="EY40" s="265"/>
      <c r="EZ40" s="265"/>
      <c r="FA40" s="265"/>
      <c r="FB40" s="281"/>
      <c r="FC40" s="279"/>
      <c r="FD40" s="283"/>
      <c r="FE40" s="283"/>
      <c r="FF40" s="284"/>
      <c r="FG40" s="64"/>
      <c r="FH40" s="32"/>
      <c r="FI40" s="32"/>
      <c r="FJ40" s="32"/>
      <c r="FK40" s="32"/>
      <c r="FL40" s="65"/>
      <c r="FN40" s="427"/>
      <c r="FO40" s="427"/>
      <c r="FP40" s="427"/>
      <c r="FQ40" s="427"/>
      <c r="FR40" s="427"/>
      <c r="FS40" s="427"/>
      <c r="FT40" s="427"/>
      <c r="FU40" s="427"/>
      <c r="FV40" s="427"/>
      <c r="FW40" s="427"/>
      <c r="FX40" s="261"/>
      <c r="FY40" s="262"/>
      <c r="FZ40" s="262"/>
      <c r="GA40" s="262"/>
      <c r="GB40" s="262"/>
      <c r="GC40" s="262"/>
      <c r="GD40" s="262"/>
      <c r="GE40" s="262"/>
      <c r="GF40" s="262"/>
      <c r="GG40" s="262"/>
      <c r="GH40" s="263"/>
      <c r="GI40" s="435"/>
      <c r="GJ40" s="435"/>
      <c r="GK40" s="435"/>
      <c r="GL40" s="435"/>
      <c r="GM40" s="435"/>
      <c r="GN40" s="435"/>
      <c r="GO40" s="435"/>
      <c r="GP40" s="435"/>
      <c r="GQ40" s="435"/>
      <c r="GR40" s="435"/>
      <c r="GS40" s="435"/>
      <c r="GT40" s="436"/>
      <c r="GU40" s="426"/>
      <c r="GV40" s="426"/>
      <c r="GW40" s="426"/>
      <c r="GX40" s="426"/>
      <c r="GY40" s="426"/>
      <c r="GZ40" s="426"/>
      <c r="HA40" s="426"/>
      <c r="HB40" s="426"/>
      <c r="HC40" s="426"/>
      <c r="HD40" s="426"/>
      <c r="HE40" s="426"/>
      <c r="HF40" s="426"/>
      <c r="HG40" s="426"/>
      <c r="HH40" s="426"/>
      <c r="HI40" s="426"/>
      <c r="HJ40" s="426"/>
      <c r="HK40" s="426"/>
      <c r="HL40" s="426"/>
      <c r="HM40" s="426"/>
      <c r="HN40" s="426"/>
      <c r="HO40" s="426"/>
      <c r="HP40" s="426"/>
      <c r="HQ40" s="426"/>
      <c r="HR40" s="426"/>
      <c r="HS40" s="426"/>
      <c r="HT40" s="426"/>
      <c r="HU40" s="426"/>
      <c r="HV40" s="426"/>
      <c r="HW40" s="426"/>
      <c r="HX40" s="426"/>
      <c r="HY40" s="426"/>
      <c r="HZ40" s="32"/>
      <c r="IA40" s="64"/>
      <c r="IB40" s="57"/>
      <c r="IC40" s="57"/>
      <c r="ID40" s="57"/>
      <c r="IF40" s="444"/>
      <c r="IG40" s="434"/>
      <c r="IH40" s="425" t="s">
        <v>723</v>
      </c>
      <c r="II40" s="426"/>
      <c r="IJ40" s="426"/>
      <c r="IK40" s="426"/>
      <c r="IL40" s="72"/>
      <c r="IM40" s="82"/>
      <c r="IN40" s="82"/>
      <c r="IO40" s="82"/>
      <c r="IP40" s="82"/>
      <c r="IQ40" s="82"/>
      <c r="IR40" s="82"/>
      <c r="IS40" s="82"/>
      <c r="IT40" s="82"/>
      <c r="IU40" s="82"/>
      <c r="IV40" s="82"/>
      <c r="IW40" s="82"/>
      <c r="IX40" s="82"/>
      <c r="IY40" s="82"/>
      <c r="IZ40" s="82"/>
      <c r="JA40" s="82"/>
      <c r="JB40" s="82"/>
      <c r="JC40" s="82"/>
      <c r="JD40" s="82"/>
      <c r="JE40" s="82"/>
      <c r="JF40" s="82"/>
      <c r="JG40" s="82"/>
      <c r="JH40" s="82"/>
      <c r="JI40" s="82"/>
      <c r="JJ40" s="82"/>
      <c r="JK40" s="82"/>
      <c r="JL40" s="82"/>
      <c r="JM40" s="82"/>
      <c r="JN40" s="82"/>
      <c r="JO40" s="82"/>
      <c r="JP40" s="82"/>
      <c r="JQ40" s="72"/>
      <c r="JR40" s="82"/>
      <c r="JS40" s="82"/>
      <c r="JT40" s="82"/>
      <c r="JU40" s="82"/>
      <c r="JV40" s="82"/>
      <c r="JW40" s="82"/>
      <c r="JX40" s="82"/>
      <c r="JY40" s="82"/>
      <c r="JZ40" s="82"/>
      <c r="KA40" s="82"/>
      <c r="KB40" s="82"/>
      <c r="KC40" s="82"/>
      <c r="KD40" s="73"/>
      <c r="KE40" s="57"/>
      <c r="KF40" s="32"/>
      <c r="KG40" s="32"/>
      <c r="KH40" s="164"/>
      <c r="KI40" s="165"/>
      <c r="KJ40" s="165"/>
      <c r="KK40" s="396"/>
      <c r="KL40" s="396"/>
      <c r="KM40" s="420" t="s">
        <v>736</v>
      </c>
      <c r="KN40" s="421"/>
      <c r="KO40" s="421"/>
      <c r="KP40" s="421"/>
      <c r="KQ40" s="421"/>
      <c r="KR40" s="421"/>
      <c r="KS40" s="421"/>
      <c r="KT40" s="421"/>
      <c r="KU40" s="421"/>
      <c r="KV40" s="421"/>
      <c r="KW40" s="421"/>
      <c r="KX40" s="421"/>
      <c r="KY40" s="421"/>
      <c r="KZ40" s="421"/>
      <c r="LA40" s="421"/>
      <c r="LB40" s="424"/>
      <c r="LC40" s="408" t="str">
        <f>LC15</f>
        <v>①</v>
      </c>
      <c r="LD40" s="408"/>
      <c r="LE40" s="408"/>
      <c r="LF40" s="408"/>
      <c r="LG40" s="408"/>
      <c r="LH40" s="408"/>
      <c r="LI40" s="408"/>
      <c r="LJ40" s="408"/>
      <c r="LK40" s="408"/>
      <c r="LL40" s="408"/>
      <c r="LM40" s="408"/>
      <c r="LN40" s="408"/>
      <c r="LO40" s="408"/>
      <c r="LP40" s="408"/>
      <c r="LQ40" s="408"/>
      <c r="LR40" s="408"/>
      <c r="LS40" s="408"/>
      <c r="LT40" s="408"/>
      <c r="LU40" s="408"/>
      <c r="LV40" s="396"/>
      <c r="LW40" s="396"/>
      <c r="LX40" s="396"/>
      <c r="LY40" s="396"/>
      <c r="LZ40" s="396"/>
      <c r="MA40" s="396"/>
      <c r="MB40" s="396"/>
      <c r="MC40" s="396"/>
      <c r="MD40" s="396"/>
      <c r="ME40" s="396"/>
      <c r="MF40" s="396"/>
      <c r="MG40" s="396"/>
      <c r="MH40" s="396"/>
      <c r="MI40" s="165"/>
      <c r="MJ40" s="165"/>
      <c r="MK40" s="165"/>
      <c r="ML40" s="164"/>
      <c r="MM40" s="32"/>
      <c r="MN40" s="32"/>
    </row>
    <row r="41" spans="2:352" ht="18" customHeight="1" x14ac:dyDescent="0.15">
      <c r="B41" s="244"/>
      <c r="C41" s="244"/>
      <c r="D41" s="244"/>
      <c r="E41" s="268" t="str">
        <f>IF(B41="","",TEXT(TEXT(請求書!$D$15,"YYYY/MM") &amp; "/" &amp; TEXT(B41,"00"),"AAA"))</f>
        <v/>
      </c>
      <c r="F41" s="269"/>
      <c r="G41" s="269"/>
      <c r="H41" s="270"/>
      <c r="I41" s="271"/>
      <c r="J41" s="271"/>
      <c r="K41" s="271"/>
      <c r="L41" s="271"/>
      <c r="M41" s="271"/>
      <c r="N41" s="271"/>
      <c r="O41" s="272" t="str">
        <f t="shared" si="3"/>
        <v/>
      </c>
      <c r="P41" s="272"/>
      <c r="Q41" s="273" t="str">
        <f t="shared" si="48"/>
        <v/>
      </c>
      <c r="R41" s="274"/>
      <c r="S41" s="274"/>
      <c r="T41" s="274"/>
      <c r="U41" s="274"/>
      <c r="V41" s="275"/>
      <c r="W41" s="276" t="str">
        <f t="shared" si="38"/>
        <v/>
      </c>
      <c r="X41" s="277"/>
      <c r="Y41" s="277"/>
      <c r="Z41" s="277"/>
      <c r="AA41" s="278"/>
      <c r="AB41" s="249"/>
      <c r="AC41" s="250"/>
      <c r="AD41" s="249"/>
      <c r="AE41" s="250"/>
      <c r="AF41" s="251" t="str">
        <f t="shared" si="0"/>
        <v/>
      </c>
      <c r="AG41" s="252"/>
      <c r="AH41" s="253"/>
      <c r="AI41" s="254" t="str">
        <f t="shared" si="45"/>
        <v/>
      </c>
      <c r="AJ41" s="255"/>
      <c r="AK41" s="256"/>
      <c r="AL41" s="254" t="str">
        <f t="shared" si="46"/>
        <v/>
      </c>
      <c r="AM41" s="255"/>
      <c r="AN41" s="256"/>
      <c r="AO41" s="257"/>
      <c r="AP41" s="257"/>
      <c r="AQ41" s="257"/>
      <c r="AR41" s="257"/>
      <c r="AS41" s="244"/>
      <c r="AT41" s="244"/>
      <c r="AU41" s="244"/>
      <c r="AV41" s="244"/>
      <c r="AW41" s="100"/>
      <c r="AX41" s="90" t="e">
        <f t="shared" ca="1" si="4"/>
        <v>#N/A</v>
      </c>
      <c r="AY41" s="124" t="str">
        <f t="shared" si="39"/>
        <v/>
      </c>
      <c r="AZ41" s="125" t="str">
        <f t="shared" si="40"/>
        <v/>
      </c>
      <c r="BA41" s="126" t="str">
        <f t="shared" si="5"/>
        <v/>
      </c>
      <c r="BB41" s="126" t="str">
        <f t="shared" si="6"/>
        <v/>
      </c>
      <c r="BC41" s="127" t="str">
        <f t="shared" si="7"/>
        <v/>
      </c>
      <c r="BD41" s="127" t="str">
        <f t="shared" si="8"/>
        <v/>
      </c>
      <c r="BE41" s="126" t="str">
        <f t="shared" si="9"/>
        <v/>
      </c>
      <c r="BF41" s="126" t="str">
        <f t="shared" si="10"/>
        <v/>
      </c>
      <c r="BG41" s="128" t="str">
        <f t="shared" si="41"/>
        <v/>
      </c>
      <c r="BH41" s="124" t="str">
        <f t="shared" si="1"/>
        <v/>
      </c>
      <c r="BI41" s="128" t="e">
        <f ca="1">IF(AND($AX41&lt;&gt;"",BE41&lt;&gt;"",BG41&gt;=IF(BG42="",0,BG42)),SUM(INDIRECT("bh"&amp;ROW()-BG41+1):BH41),"")</f>
        <v>#N/A</v>
      </c>
      <c r="BJ41" s="128" t="e">
        <f t="shared" ca="1" si="11"/>
        <v>#N/A</v>
      </c>
      <c r="BK41" s="128" t="e">
        <f t="shared" ca="1" si="12"/>
        <v>#N/A</v>
      </c>
      <c r="BL41" s="128" t="e">
        <f ca="1">IF(BK41="","",LEFT(AX41,3)&amp;TEXT(VLOOKUP(BK41,基本設定!$D$3:$E$50,2,FALSE),"000"))</f>
        <v>#N/A</v>
      </c>
      <c r="BM41" s="128" t="e">
        <f ca="1">IF(BL41="","",VLOOKUP(BL41,単価設定!$A$3:$F$477,6,FALSE))</f>
        <v>#N/A</v>
      </c>
      <c r="BN41" s="128" t="str">
        <f t="shared" si="42"/>
        <v/>
      </c>
      <c r="BO41" s="128" t="str">
        <f t="shared" si="13"/>
        <v/>
      </c>
      <c r="BP41" s="124" t="str">
        <f t="shared" si="14"/>
        <v/>
      </c>
      <c r="BQ41" s="128" t="str">
        <f t="shared" si="15"/>
        <v/>
      </c>
      <c r="BR41" s="129" t="str">
        <f t="shared" si="16"/>
        <v/>
      </c>
      <c r="BS41" s="129" t="str">
        <f t="shared" si="17"/>
        <v/>
      </c>
      <c r="BT41" s="127" t="str">
        <f t="shared" si="18"/>
        <v/>
      </c>
      <c r="BU41" s="127" t="str">
        <f t="shared" si="19"/>
        <v/>
      </c>
      <c r="BV41" s="126" t="str">
        <f t="shared" si="20"/>
        <v/>
      </c>
      <c r="BW41" s="126" t="str">
        <f t="shared" si="21"/>
        <v/>
      </c>
      <c r="BX41" s="128" t="str">
        <f t="shared" si="43"/>
        <v/>
      </c>
      <c r="BY41" s="124" t="str">
        <f t="shared" si="2"/>
        <v/>
      </c>
      <c r="BZ41" s="128" t="e">
        <f ca="1">IF(AND($AX41&lt;&gt;"",BV41&lt;&gt;"",BX41&gt;=IF(BX42="",0,BX42)),SUM(INDIRECT("by" &amp; ROW()-BX41+1):BY41),"")</f>
        <v>#N/A</v>
      </c>
      <c r="CA41" s="128" t="e">
        <f t="shared" ca="1" si="22"/>
        <v>#N/A</v>
      </c>
      <c r="CB41" s="128" t="e">
        <f t="shared" ca="1" si="23"/>
        <v>#N/A</v>
      </c>
      <c r="CC41" s="128" t="e">
        <f ca="1">IF(CB41="","",LEFT($AX41,3)&amp;TEXT(VLOOKUP(CB41,基本設定!$D$3:$E$50,2,FALSE),"100"))</f>
        <v>#N/A</v>
      </c>
      <c r="CD41" s="128" t="e">
        <f ca="1">IF(CC41="","",VLOOKUP(CC41,単価設定!$A$3:$F$477,6,FALSE))</f>
        <v>#N/A</v>
      </c>
      <c r="CE41" s="128" t="str">
        <f t="shared" si="44"/>
        <v/>
      </c>
      <c r="CF41" s="128" t="str">
        <f t="shared" si="24"/>
        <v/>
      </c>
      <c r="CG41" s="128" t="e">
        <f t="shared" ca="1" si="25"/>
        <v>#N/A</v>
      </c>
      <c r="CH41" s="128" t="e">
        <f ca="1">IF(CG41="","",VLOOKUP(CG41,単価設定!$A$3:$F$478,6,FALSE))</f>
        <v>#N/A</v>
      </c>
      <c r="CI41" s="128" t="e">
        <f t="shared" ca="1" si="26"/>
        <v>#N/A</v>
      </c>
      <c r="CJ41" s="128" t="e">
        <f ca="1">IF(CI41="","",VLOOKUP(CI41,単価設定!$A$3:$F$478,6,FALSE))</f>
        <v>#N/A</v>
      </c>
      <c r="CK41" s="128" t="e">
        <f t="shared" ca="1" si="27"/>
        <v>#N/A</v>
      </c>
      <c r="CL41" s="128" t="e">
        <f ca="1">SUM(CK$15:$CK41)</f>
        <v>#N/A</v>
      </c>
      <c r="CM41" s="128" t="e">
        <f t="shared" ca="1" si="28"/>
        <v>#N/A</v>
      </c>
      <c r="CN41" s="128" t="e">
        <f t="shared" ca="1" si="47"/>
        <v>#N/A</v>
      </c>
      <c r="CO41" s="128" t="e">
        <f t="shared" ca="1" si="29"/>
        <v>#N/A</v>
      </c>
      <c r="CP41" s="146" t="e">
        <f t="shared" ca="1" si="30"/>
        <v>#N/A</v>
      </c>
      <c r="CQ41" s="146" t="e">
        <f t="shared" ca="1" si="31"/>
        <v>#N/A</v>
      </c>
      <c r="CR41" s="146" t="e">
        <f t="shared" ca="1" si="32"/>
        <v>#N/A</v>
      </c>
      <c r="CS41" s="146" t="e">
        <f t="shared" ca="1" si="33"/>
        <v>#N/A</v>
      </c>
      <c r="CT41" s="128" t="e">
        <f ca="1">IF(BL41&lt;&gt;"",IF(COUNTIF(BL$15:BL41,BL41)=1,ROW(),""),"")</f>
        <v>#N/A</v>
      </c>
      <c r="CU41" s="128" t="e">
        <f ca="1">IF(CB41&lt;&gt;"",IF(COUNTIF(CB$15:CB41,CB41)=1,ROW(),""),"")</f>
        <v>#N/A</v>
      </c>
      <c r="CV41" s="128" t="e">
        <f ca="1">IF(CG41&lt;&gt;"",IF(COUNTIF(CG$15:CG41,CG41)=1,ROW(),""),"")</f>
        <v>#N/A</v>
      </c>
      <c r="CW41" s="146" t="e">
        <f ca="1">IF(CI41&lt;&gt;"",IF(COUNTIF(CI$15:CI41,CI41)=1,ROW(),""),"")</f>
        <v>#N/A</v>
      </c>
      <c r="CX41" s="128" t="str">
        <f t="shared" ca="1" si="34"/>
        <v/>
      </c>
      <c r="CY41" s="128" t="str">
        <f t="shared" ca="1" si="35"/>
        <v/>
      </c>
      <c r="CZ41" s="128" t="str">
        <f t="shared" ca="1" si="36"/>
        <v/>
      </c>
      <c r="DA41" s="146" t="str">
        <f t="shared" ca="1" si="37"/>
        <v/>
      </c>
      <c r="DB41" s="32"/>
      <c r="DD41" s="65"/>
      <c r="DE41" s="261"/>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c r="EI41" s="262"/>
      <c r="EJ41" s="262"/>
      <c r="EK41" s="262"/>
      <c r="EL41" s="262"/>
      <c r="EM41" s="262"/>
      <c r="EN41" s="262"/>
      <c r="EO41" s="262"/>
      <c r="EP41" s="262"/>
      <c r="EQ41" s="263"/>
      <c r="ER41" s="280"/>
      <c r="ES41" s="267"/>
      <c r="ET41" s="267"/>
      <c r="EU41" s="267"/>
      <c r="EV41" s="267"/>
      <c r="EW41" s="267"/>
      <c r="EX41" s="267"/>
      <c r="EY41" s="267"/>
      <c r="EZ41" s="267"/>
      <c r="FA41" s="267"/>
      <c r="FB41" s="282"/>
      <c r="FC41" s="280"/>
      <c r="FD41" s="285"/>
      <c r="FE41" s="285"/>
      <c r="FF41" s="286"/>
      <c r="FG41" s="64"/>
      <c r="FH41" s="32"/>
      <c r="FI41" s="32"/>
      <c r="FJ41" s="32"/>
      <c r="FK41" s="32"/>
      <c r="FL41" s="65"/>
      <c r="FN41" s="394" t="e">
        <f ca="1">IF(TEXT(VLOOKUP($N$4,受給者一覧!$B$3:$Z$503,22,FALSE),"00")="00","",TEXT(VLOOKUP($N$4,受給者一覧!$B$3:$Z$503,22,FALSE),"00"))</f>
        <v>#N/A</v>
      </c>
      <c r="FO41" s="394"/>
      <c r="FP41" s="394"/>
      <c r="FQ41" s="394"/>
      <c r="FR41" s="394"/>
      <c r="FS41" s="394"/>
      <c r="FT41" s="394"/>
      <c r="FU41" s="394"/>
      <c r="FV41" s="394"/>
      <c r="FW41" s="394"/>
      <c r="FX41" s="414" t="e">
        <f ca="1">IF(VLOOKUP($N$4,受給者一覧!$B$3:$Z$503,23,FALSE)="","",VLOOKUP($N$4,受給者一覧!$B$3:$Z$503,23,FALSE))</f>
        <v>#N/A</v>
      </c>
      <c r="FY41" s="415"/>
      <c r="FZ41" s="415"/>
      <c r="GA41" s="415"/>
      <c r="GB41" s="415"/>
      <c r="GC41" s="415"/>
      <c r="GD41" s="415"/>
      <c r="GE41" s="415"/>
      <c r="GF41" s="415"/>
      <c r="GG41" s="415"/>
      <c r="GH41" s="416"/>
      <c r="GI41" s="398" t="e">
        <f ca="1">IF(VLOOKUP($N$4,受給者一覧!$B$3:$Z$503,24,FALSE)="","",VLOOKUP($N$4,受給者一覧!$B$3:$Z$503,24,FALSE)&amp;"時間")</f>
        <v>#N/A</v>
      </c>
      <c r="GJ41" s="399"/>
      <c r="GK41" s="399"/>
      <c r="GL41" s="399"/>
      <c r="GM41" s="399"/>
      <c r="GN41" s="399"/>
      <c r="GO41" s="399"/>
      <c r="GP41" s="399"/>
      <c r="GQ41" s="399"/>
      <c r="GR41" s="399"/>
      <c r="GS41" s="399"/>
      <c r="GT41" s="400"/>
      <c r="GU41" s="394" t="e">
        <f ca="1">IF(VLOOKUP($N$4,受給者一覧!$B$3:$Z$503,25,FALSE)="契約の終了","■","□")</f>
        <v>#N/A</v>
      </c>
      <c r="GV41" s="394"/>
      <c r="GW41" s="394"/>
      <c r="GX41" s="395" t="s">
        <v>153</v>
      </c>
      <c r="GY41" s="395"/>
      <c r="GZ41" s="395"/>
      <c r="HA41" s="395"/>
      <c r="HB41" s="395"/>
      <c r="HC41" s="395"/>
      <c r="HD41" s="395"/>
      <c r="HE41" s="395"/>
      <c r="HF41" s="395"/>
      <c r="HG41" s="395"/>
      <c r="HH41" s="395"/>
      <c r="HI41" s="395"/>
      <c r="HJ41" s="395"/>
      <c r="HK41" s="395"/>
      <c r="HL41" s="395"/>
      <c r="HM41" s="395"/>
      <c r="HN41" s="395"/>
      <c r="HO41" s="395"/>
      <c r="HP41" s="395"/>
      <c r="HQ41" s="395"/>
      <c r="HR41" s="395"/>
      <c r="HS41" s="395"/>
      <c r="HT41" s="395"/>
      <c r="HU41" s="395"/>
      <c r="HV41" s="395"/>
      <c r="HW41" s="395"/>
      <c r="HX41" s="395"/>
      <c r="HY41" s="395"/>
      <c r="HZ41" s="32"/>
      <c r="IA41" s="64"/>
      <c r="IB41" s="57"/>
      <c r="IC41" s="57"/>
      <c r="ID41" s="57"/>
      <c r="IF41" s="444"/>
      <c r="IG41" s="434"/>
      <c r="IH41" s="426"/>
      <c r="II41" s="426"/>
      <c r="IJ41" s="426"/>
      <c r="IK41" s="426"/>
      <c r="IL41" s="76"/>
      <c r="IM41" s="232" t="s">
        <v>722</v>
      </c>
      <c r="IN41" s="232"/>
      <c r="IO41" s="232"/>
      <c r="IP41" s="232"/>
      <c r="IQ41" s="232"/>
      <c r="IR41" s="232"/>
      <c r="IS41" s="232"/>
      <c r="IT41" s="232"/>
      <c r="IU41" s="232"/>
      <c r="IV41" s="232"/>
      <c r="IW41" s="232"/>
      <c r="IX41" s="57"/>
      <c r="IY41" s="57"/>
      <c r="IZ41" s="57"/>
      <c r="JA41" s="57"/>
      <c r="JB41" s="57"/>
      <c r="JC41" s="57"/>
      <c r="JD41" s="57"/>
      <c r="JE41" s="57"/>
      <c r="JF41" s="57"/>
      <c r="JG41" s="57"/>
      <c r="JH41" s="57"/>
      <c r="JI41" s="57"/>
      <c r="JJ41" s="57"/>
      <c r="JK41" s="57"/>
      <c r="JL41" s="57"/>
      <c r="JM41" s="57"/>
      <c r="JN41" s="57"/>
      <c r="JO41" s="57"/>
      <c r="JP41" s="57"/>
      <c r="JQ41" s="76"/>
      <c r="JR41" s="57"/>
      <c r="JS41" s="57"/>
      <c r="JT41" s="57"/>
      <c r="JU41" s="57"/>
      <c r="JV41" s="57"/>
      <c r="JW41" s="57"/>
      <c r="JX41" s="57"/>
      <c r="JY41" s="57"/>
      <c r="JZ41" s="57"/>
      <c r="KA41" s="57"/>
      <c r="KB41" s="57"/>
      <c r="KC41" s="57"/>
      <c r="KD41" s="77"/>
      <c r="KE41" s="57"/>
      <c r="KF41" s="32"/>
      <c r="KG41" s="32"/>
      <c r="KH41" s="164"/>
      <c r="KI41" s="165"/>
      <c r="KJ41" s="165"/>
      <c r="KK41" s="396"/>
      <c r="KL41" s="396"/>
      <c r="KM41" s="422"/>
      <c r="KN41" s="404"/>
      <c r="KO41" s="404"/>
      <c r="KP41" s="404"/>
      <c r="KQ41" s="404"/>
      <c r="KR41" s="404"/>
      <c r="KS41" s="404"/>
      <c r="KT41" s="404"/>
      <c r="KU41" s="404"/>
      <c r="KV41" s="404"/>
      <c r="KW41" s="404"/>
      <c r="KX41" s="404"/>
      <c r="KY41" s="404"/>
      <c r="KZ41" s="404"/>
      <c r="LA41" s="404"/>
      <c r="LB41" s="405"/>
      <c r="LC41" s="408"/>
      <c r="LD41" s="408"/>
      <c r="LE41" s="408"/>
      <c r="LF41" s="408"/>
      <c r="LG41" s="408"/>
      <c r="LH41" s="408"/>
      <c r="LI41" s="408"/>
      <c r="LJ41" s="408"/>
      <c r="LK41" s="408"/>
      <c r="LL41" s="408"/>
      <c r="LM41" s="408"/>
      <c r="LN41" s="408"/>
      <c r="LO41" s="408"/>
      <c r="LP41" s="408"/>
      <c r="LQ41" s="408"/>
      <c r="LR41" s="408"/>
      <c r="LS41" s="408"/>
      <c r="LT41" s="408"/>
      <c r="LU41" s="408"/>
      <c r="LV41" s="396"/>
      <c r="LW41" s="396"/>
      <c r="LX41" s="396"/>
      <c r="LY41" s="396"/>
      <c r="LZ41" s="396"/>
      <c r="MA41" s="396"/>
      <c r="MB41" s="396"/>
      <c r="MC41" s="396"/>
      <c r="MD41" s="396"/>
      <c r="ME41" s="396"/>
      <c r="MF41" s="396"/>
      <c r="MG41" s="396"/>
      <c r="MH41" s="396"/>
      <c r="MI41" s="165"/>
      <c r="MJ41" s="165"/>
      <c r="MK41" s="165"/>
      <c r="ML41" s="164"/>
      <c r="MM41" s="32"/>
      <c r="MN41" s="32"/>
    </row>
    <row r="42" spans="2:352" ht="18" customHeight="1" x14ac:dyDescent="0.15">
      <c r="B42" s="244"/>
      <c r="C42" s="244"/>
      <c r="D42" s="244"/>
      <c r="E42" s="268" t="str">
        <f>IF(B42="","",TEXT(TEXT(請求書!$D$15,"YYYY/MM") &amp; "/" &amp; TEXT(B42,"00"),"AAA"))</f>
        <v/>
      </c>
      <c r="F42" s="269"/>
      <c r="G42" s="269"/>
      <c r="H42" s="270"/>
      <c r="I42" s="271"/>
      <c r="J42" s="271"/>
      <c r="K42" s="271"/>
      <c r="L42" s="271"/>
      <c r="M42" s="271"/>
      <c r="N42" s="271"/>
      <c r="O42" s="272" t="str">
        <f t="shared" si="3"/>
        <v/>
      </c>
      <c r="P42" s="272"/>
      <c r="Q42" s="273" t="str">
        <f t="shared" si="48"/>
        <v/>
      </c>
      <c r="R42" s="274"/>
      <c r="S42" s="274"/>
      <c r="T42" s="274"/>
      <c r="U42" s="274"/>
      <c r="V42" s="275"/>
      <c r="W42" s="276" t="str">
        <f t="shared" si="38"/>
        <v/>
      </c>
      <c r="X42" s="277"/>
      <c r="Y42" s="277"/>
      <c r="Z42" s="277"/>
      <c r="AA42" s="278"/>
      <c r="AB42" s="249"/>
      <c r="AC42" s="250"/>
      <c r="AD42" s="249"/>
      <c r="AE42" s="250"/>
      <c r="AF42" s="251" t="str">
        <f t="shared" si="0"/>
        <v/>
      </c>
      <c r="AG42" s="252"/>
      <c r="AH42" s="253"/>
      <c r="AI42" s="254" t="str">
        <f t="shared" si="45"/>
        <v/>
      </c>
      <c r="AJ42" s="255"/>
      <c r="AK42" s="256"/>
      <c r="AL42" s="254" t="str">
        <f t="shared" si="46"/>
        <v/>
      </c>
      <c r="AM42" s="255"/>
      <c r="AN42" s="256"/>
      <c r="AO42" s="257"/>
      <c r="AP42" s="257"/>
      <c r="AQ42" s="257"/>
      <c r="AR42" s="257"/>
      <c r="AS42" s="244"/>
      <c r="AT42" s="244"/>
      <c r="AU42" s="244"/>
      <c r="AV42" s="244"/>
      <c r="AW42" s="100"/>
      <c r="AX42" s="90" t="e">
        <f t="shared" ca="1" si="4"/>
        <v>#N/A</v>
      </c>
      <c r="AY42" s="124" t="str">
        <f t="shared" si="39"/>
        <v/>
      </c>
      <c r="AZ42" s="125" t="str">
        <f t="shared" si="40"/>
        <v/>
      </c>
      <c r="BA42" s="126" t="str">
        <f t="shared" si="5"/>
        <v/>
      </c>
      <c r="BB42" s="126" t="str">
        <f t="shared" si="6"/>
        <v/>
      </c>
      <c r="BC42" s="127" t="str">
        <f t="shared" si="7"/>
        <v/>
      </c>
      <c r="BD42" s="127" t="str">
        <f t="shared" si="8"/>
        <v/>
      </c>
      <c r="BE42" s="126" t="str">
        <f t="shared" si="9"/>
        <v/>
      </c>
      <c r="BF42" s="126" t="str">
        <f t="shared" si="10"/>
        <v/>
      </c>
      <c r="BG42" s="128" t="str">
        <f t="shared" si="41"/>
        <v/>
      </c>
      <c r="BH42" s="124" t="str">
        <f t="shared" si="1"/>
        <v/>
      </c>
      <c r="BI42" s="128" t="e">
        <f ca="1">IF(AND($AX42&lt;&gt;"",BE42&lt;&gt;"",BG42&gt;=IF(BG43="",0,BG43)),SUM(INDIRECT("bh"&amp;ROW()-BG42+1):BH42),"")</f>
        <v>#N/A</v>
      </c>
      <c r="BJ42" s="128" t="e">
        <f t="shared" ca="1" si="11"/>
        <v>#N/A</v>
      </c>
      <c r="BK42" s="128" t="e">
        <f t="shared" ca="1" si="12"/>
        <v>#N/A</v>
      </c>
      <c r="BL42" s="128" t="e">
        <f ca="1">IF(BK42="","",LEFT(AX42,3)&amp;TEXT(VLOOKUP(BK42,基本設定!$D$3:$E$50,2,FALSE),"000"))</f>
        <v>#N/A</v>
      </c>
      <c r="BM42" s="128" t="e">
        <f ca="1">IF(BL42="","",VLOOKUP(BL42,単価設定!$A$3:$F$477,6,FALSE))</f>
        <v>#N/A</v>
      </c>
      <c r="BN42" s="128" t="str">
        <f t="shared" si="42"/>
        <v/>
      </c>
      <c r="BO42" s="128" t="str">
        <f t="shared" si="13"/>
        <v/>
      </c>
      <c r="BP42" s="124" t="str">
        <f t="shared" si="14"/>
        <v/>
      </c>
      <c r="BQ42" s="128" t="str">
        <f t="shared" si="15"/>
        <v/>
      </c>
      <c r="BR42" s="129" t="str">
        <f t="shared" si="16"/>
        <v/>
      </c>
      <c r="BS42" s="129" t="str">
        <f t="shared" si="17"/>
        <v/>
      </c>
      <c r="BT42" s="127" t="str">
        <f t="shared" si="18"/>
        <v/>
      </c>
      <c r="BU42" s="127" t="str">
        <f t="shared" si="19"/>
        <v/>
      </c>
      <c r="BV42" s="126" t="str">
        <f t="shared" si="20"/>
        <v/>
      </c>
      <c r="BW42" s="126" t="str">
        <f t="shared" si="21"/>
        <v/>
      </c>
      <c r="BX42" s="128" t="str">
        <f t="shared" si="43"/>
        <v/>
      </c>
      <c r="BY42" s="124" t="str">
        <f t="shared" si="2"/>
        <v/>
      </c>
      <c r="BZ42" s="128" t="e">
        <f ca="1">IF(AND($AX42&lt;&gt;"",BV42&lt;&gt;"",BX42&gt;=IF(BX43="",0,BX43)),SUM(INDIRECT("by" &amp; ROW()-BX42+1):BY42),"")</f>
        <v>#N/A</v>
      </c>
      <c r="CA42" s="128" t="e">
        <f t="shared" ca="1" si="22"/>
        <v>#N/A</v>
      </c>
      <c r="CB42" s="128" t="e">
        <f t="shared" ca="1" si="23"/>
        <v>#N/A</v>
      </c>
      <c r="CC42" s="128" t="e">
        <f ca="1">IF(CB42="","",LEFT($AX42,3)&amp;TEXT(VLOOKUP(CB42,基本設定!$D$3:$E$50,2,FALSE),"100"))</f>
        <v>#N/A</v>
      </c>
      <c r="CD42" s="128" t="e">
        <f ca="1">IF(CC42="","",VLOOKUP(CC42,単価設定!$A$3:$F$477,6,FALSE))</f>
        <v>#N/A</v>
      </c>
      <c r="CE42" s="128" t="str">
        <f t="shared" si="44"/>
        <v/>
      </c>
      <c r="CF42" s="128" t="str">
        <f t="shared" si="24"/>
        <v/>
      </c>
      <c r="CG42" s="128" t="e">
        <f t="shared" ca="1" si="25"/>
        <v>#N/A</v>
      </c>
      <c r="CH42" s="128" t="e">
        <f ca="1">IF(CG42="","",VLOOKUP(CG42,単価設定!$A$3:$F$478,6,FALSE))</f>
        <v>#N/A</v>
      </c>
      <c r="CI42" s="128" t="e">
        <f t="shared" ca="1" si="26"/>
        <v>#N/A</v>
      </c>
      <c r="CJ42" s="128" t="e">
        <f ca="1">IF(CI42="","",VLOOKUP(CI42,単価設定!$A$3:$F$478,6,FALSE))</f>
        <v>#N/A</v>
      </c>
      <c r="CK42" s="128" t="e">
        <f t="shared" ca="1" si="27"/>
        <v>#N/A</v>
      </c>
      <c r="CL42" s="128" t="e">
        <f ca="1">SUM(CK$15:$CK42)</f>
        <v>#N/A</v>
      </c>
      <c r="CM42" s="128" t="e">
        <f t="shared" ca="1" si="28"/>
        <v>#N/A</v>
      </c>
      <c r="CN42" s="128" t="e">
        <f t="shared" ca="1" si="47"/>
        <v>#N/A</v>
      </c>
      <c r="CO42" s="128" t="e">
        <f t="shared" ca="1" si="29"/>
        <v>#N/A</v>
      </c>
      <c r="CP42" s="146" t="e">
        <f t="shared" ca="1" si="30"/>
        <v>#N/A</v>
      </c>
      <c r="CQ42" s="146" t="e">
        <f t="shared" ca="1" si="31"/>
        <v>#N/A</v>
      </c>
      <c r="CR42" s="146" t="e">
        <f t="shared" ca="1" si="32"/>
        <v>#N/A</v>
      </c>
      <c r="CS42" s="146" t="e">
        <f t="shared" ca="1" si="33"/>
        <v>#N/A</v>
      </c>
      <c r="CT42" s="128" t="e">
        <f ca="1">IF(BL42&lt;&gt;"",IF(COUNTIF(BL$15:BL42,BL42)=1,ROW(),""),"")</f>
        <v>#N/A</v>
      </c>
      <c r="CU42" s="128" t="e">
        <f ca="1">IF(CB42&lt;&gt;"",IF(COUNTIF(CB$15:CB42,CB42)=1,ROW(),""),"")</f>
        <v>#N/A</v>
      </c>
      <c r="CV42" s="128" t="e">
        <f ca="1">IF(CG42&lt;&gt;"",IF(COUNTIF(CG$15:CG42,CG42)=1,ROW(),""),"")</f>
        <v>#N/A</v>
      </c>
      <c r="CW42" s="146" t="e">
        <f ca="1">IF(CI42&lt;&gt;"",IF(COUNTIF(CI$15:CI42,CI42)=1,ROW(),""),"")</f>
        <v>#N/A</v>
      </c>
      <c r="CX42" s="128" t="str">
        <f t="shared" ca="1" si="34"/>
        <v/>
      </c>
      <c r="CY42" s="128" t="str">
        <f t="shared" ca="1" si="35"/>
        <v/>
      </c>
      <c r="CZ42" s="128" t="str">
        <f t="shared" ca="1" si="36"/>
        <v/>
      </c>
      <c r="DA42" s="146" t="str">
        <f t="shared" ca="1" si="37"/>
        <v/>
      </c>
      <c r="DB42" s="32"/>
      <c r="DD42" s="65"/>
      <c r="DE42" s="32"/>
      <c r="DF42" s="32"/>
      <c r="DG42" s="32"/>
      <c r="DH42" s="32"/>
      <c r="ER42" s="131"/>
      <c r="ES42" s="131"/>
      <c r="ET42" s="131"/>
      <c r="EU42" s="131"/>
      <c r="EV42" s="131"/>
      <c r="EW42" s="131"/>
      <c r="EX42" s="131"/>
      <c r="EY42" s="131"/>
      <c r="EZ42" s="131"/>
      <c r="FA42" s="131"/>
      <c r="FB42" s="131"/>
      <c r="FC42" s="32"/>
      <c r="FD42" s="32"/>
      <c r="FE42" s="32"/>
      <c r="FF42" s="32"/>
      <c r="FG42" s="64"/>
      <c r="FH42" s="32"/>
      <c r="FI42" s="32"/>
      <c r="FJ42" s="32"/>
      <c r="FK42" s="32"/>
      <c r="FL42" s="65"/>
      <c r="FN42" s="394"/>
      <c r="FO42" s="394"/>
      <c r="FP42" s="394"/>
      <c r="FQ42" s="394"/>
      <c r="FR42" s="394"/>
      <c r="FS42" s="394"/>
      <c r="FT42" s="394"/>
      <c r="FU42" s="394"/>
      <c r="FV42" s="394"/>
      <c r="FW42" s="394"/>
      <c r="FX42" s="417"/>
      <c r="FY42" s="418"/>
      <c r="FZ42" s="418"/>
      <c r="GA42" s="418"/>
      <c r="GB42" s="418"/>
      <c r="GC42" s="418"/>
      <c r="GD42" s="418"/>
      <c r="GE42" s="418"/>
      <c r="GF42" s="418"/>
      <c r="GG42" s="418"/>
      <c r="GH42" s="419"/>
      <c r="GI42" s="401"/>
      <c r="GJ42" s="402"/>
      <c r="GK42" s="402"/>
      <c r="GL42" s="402"/>
      <c r="GM42" s="402"/>
      <c r="GN42" s="402"/>
      <c r="GO42" s="402"/>
      <c r="GP42" s="402"/>
      <c r="GQ42" s="402"/>
      <c r="GR42" s="402"/>
      <c r="GS42" s="402"/>
      <c r="GT42" s="403"/>
      <c r="GU42" s="394" t="e">
        <f ca="1">IF(VLOOKUP($N$4,受給者一覧!$B$3:$Z$503,25,FALSE)="契約の変更","■","□")</f>
        <v>#N/A</v>
      </c>
      <c r="GV42" s="394"/>
      <c r="GW42" s="394"/>
      <c r="GX42" s="395" t="s">
        <v>152</v>
      </c>
      <c r="GY42" s="395"/>
      <c r="GZ42" s="395"/>
      <c r="HA42" s="395"/>
      <c r="HB42" s="395"/>
      <c r="HC42" s="395"/>
      <c r="HD42" s="395"/>
      <c r="HE42" s="395"/>
      <c r="HF42" s="395"/>
      <c r="HG42" s="395"/>
      <c r="HH42" s="395"/>
      <c r="HI42" s="395"/>
      <c r="HJ42" s="395"/>
      <c r="HK42" s="395"/>
      <c r="HL42" s="395"/>
      <c r="HM42" s="395"/>
      <c r="HN42" s="395"/>
      <c r="HO42" s="395"/>
      <c r="HP42" s="395"/>
      <c r="HQ42" s="395"/>
      <c r="HR42" s="395"/>
      <c r="HS42" s="395"/>
      <c r="HT42" s="395"/>
      <c r="HU42" s="395"/>
      <c r="HV42" s="395"/>
      <c r="HW42" s="395"/>
      <c r="HX42" s="395"/>
      <c r="HY42" s="395"/>
      <c r="HZ42" s="32"/>
      <c r="IA42" s="64"/>
      <c r="IB42" s="57"/>
      <c r="IC42" s="57"/>
      <c r="ID42" s="57"/>
      <c r="IF42" s="444"/>
      <c r="IG42" s="434"/>
      <c r="IH42" s="426"/>
      <c r="II42" s="426"/>
      <c r="IJ42" s="426"/>
      <c r="IK42" s="426"/>
      <c r="IL42" s="76"/>
      <c r="IM42" s="57"/>
      <c r="IN42" s="57"/>
      <c r="IO42" s="57"/>
      <c r="IP42" s="57"/>
      <c r="IQ42" s="57"/>
      <c r="IR42" s="57"/>
      <c r="IS42" s="57"/>
      <c r="IT42" s="57"/>
      <c r="IU42" s="57"/>
      <c r="IV42" s="57"/>
      <c r="IW42" s="57"/>
      <c r="IX42" s="57"/>
      <c r="IY42" s="57"/>
      <c r="IZ42" s="57"/>
      <c r="JA42" s="57"/>
      <c r="JB42" s="57"/>
      <c r="JC42" s="57"/>
      <c r="JD42" s="57"/>
      <c r="JE42" s="57"/>
      <c r="JF42" s="57"/>
      <c r="JG42" s="57"/>
      <c r="JH42" s="57"/>
      <c r="JI42" s="57"/>
      <c r="JJ42" s="57"/>
      <c r="JK42" s="57"/>
      <c r="JL42" s="57"/>
      <c r="JM42" s="57"/>
      <c r="JN42" s="57"/>
      <c r="JO42" s="57"/>
      <c r="JP42" s="57"/>
      <c r="JQ42" s="76"/>
      <c r="JR42" s="57"/>
      <c r="JS42" s="57"/>
      <c r="JT42" s="57"/>
      <c r="JU42" s="57"/>
      <c r="JV42" s="57"/>
      <c r="JW42" s="57"/>
      <c r="JX42" s="57"/>
      <c r="JY42" s="57"/>
      <c r="JZ42" s="57"/>
      <c r="KA42" s="57"/>
      <c r="KB42" s="57"/>
      <c r="KC42" s="57"/>
      <c r="KD42" s="77"/>
      <c r="KE42" s="57"/>
      <c r="KF42" s="32"/>
      <c r="KG42" s="32"/>
      <c r="KH42" s="164"/>
      <c r="KI42" s="165"/>
      <c r="KJ42" s="165"/>
      <c r="KK42" s="396"/>
      <c r="KL42" s="396"/>
      <c r="KM42" s="422"/>
      <c r="KN42" s="404"/>
      <c r="KO42" s="404"/>
      <c r="KP42" s="404"/>
      <c r="KQ42" s="404"/>
      <c r="KR42" s="404"/>
      <c r="KS42" s="404"/>
      <c r="KT42" s="404"/>
      <c r="KU42" s="404"/>
      <c r="KV42" s="404"/>
      <c r="KW42" s="404"/>
      <c r="KX42" s="404"/>
      <c r="KY42" s="404"/>
      <c r="KZ42" s="404"/>
      <c r="LA42" s="404"/>
      <c r="LB42" s="405"/>
      <c r="LC42" s="408" t="str">
        <f>LC17</f>
        <v>②</v>
      </c>
      <c r="LD42" s="408"/>
      <c r="LE42" s="408"/>
      <c r="LF42" s="408"/>
      <c r="LG42" s="408"/>
      <c r="LH42" s="408"/>
      <c r="LI42" s="408"/>
      <c r="LJ42" s="408"/>
      <c r="LK42" s="408"/>
      <c r="LL42" s="408"/>
      <c r="LM42" s="408"/>
      <c r="LN42" s="408"/>
      <c r="LO42" s="408"/>
      <c r="LP42" s="408"/>
      <c r="LQ42" s="408"/>
      <c r="LR42" s="408"/>
      <c r="LS42" s="408"/>
      <c r="LT42" s="408"/>
      <c r="LU42" s="408"/>
      <c r="LV42" s="396"/>
      <c r="LW42" s="396"/>
      <c r="LX42" s="396"/>
      <c r="LY42" s="396"/>
      <c r="LZ42" s="396"/>
      <c r="MA42" s="396"/>
      <c r="MB42" s="396"/>
      <c r="MC42" s="396"/>
      <c r="MD42" s="396"/>
      <c r="ME42" s="396"/>
      <c r="MF42" s="396"/>
      <c r="MG42" s="396"/>
      <c r="MH42" s="396"/>
      <c r="MI42" s="165"/>
      <c r="MJ42" s="165"/>
      <c r="MK42" s="165"/>
      <c r="ML42" s="164"/>
      <c r="MM42" s="32"/>
      <c r="MN42" s="32"/>
    </row>
    <row r="43" spans="2:352" ht="18" customHeight="1" x14ac:dyDescent="0.15">
      <c r="B43" s="244"/>
      <c r="C43" s="244"/>
      <c r="D43" s="244"/>
      <c r="E43" s="268" t="str">
        <f>IF(B43="","",TEXT(TEXT(請求書!$D$15,"YYYY/MM") &amp; "/" &amp; TEXT(B43,"00"),"AAA"))</f>
        <v/>
      </c>
      <c r="F43" s="269"/>
      <c r="G43" s="269"/>
      <c r="H43" s="270"/>
      <c r="I43" s="271"/>
      <c r="J43" s="271"/>
      <c r="K43" s="271"/>
      <c r="L43" s="271"/>
      <c r="M43" s="271"/>
      <c r="N43" s="271"/>
      <c r="O43" s="272" t="str">
        <f t="shared" si="3"/>
        <v/>
      </c>
      <c r="P43" s="272"/>
      <c r="Q43" s="273" t="str">
        <f t="shared" si="48"/>
        <v/>
      </c>
      <c r="R43" s="274"/>
      <c r="S43" s="274"/>
      <c r="T43" s="274"/>
      <c r="U43" s="274"/>
      <c r="V43" s="275"/>
      <c r="W43" s="276" t="str">
        <f t="shared" si="38"/>
        <v/>
      </c>
      <c r="X43" s="277"/>
      <c r="Y43" s="277"/>
      <c r="Z43" s="277"/>
      <c r="AA43" s="278"/>
      <c r="AB43" s="249"/>
      <c r="AC43" s="250"/>
      <c r="AD43" s="249"/>
      <c r="AE43" s="250"/>
      <c r="AF43" s="251" t="str">
        <f t="shared" si="0"/>
        <v/>
      </c>
      <c r="AG43" s="252"/>
      <c r="AH43" s="253"/>
      <c r="AI43" s="254" t="str">
        <f t="shared" si="45"/>
        <v/>
      </c>
      <c r="AJ43" s="255"/>
      <c r="AK43" s="256"/>
      <c r="AL43" s="254" t="str">
        <f t="shared" si="46"/>
        <v/>
      </c>
      <c r="AM43" s="255"/>
      <c r="AN43" s="256"/>
      <c r="AO43" s="257"/>
      <c r="AP43" s="257"/>
      <c r="AQ43" s="257"/>
      <c r="AR43" s="257"/>
      <c r="AS43" s="244"/>
      <c r="AT43" s="244"/>
      <c r="AU43" s="244"/>
      <c r="AV43" s="244"/>
      <c r="AW43" s="100"/>
      <c r="AX43" s="90" t="e">
        <f t="shared" ca="1" si="4"/>
        <v>#N/A</v>
      </c>
      <c r="AY43" s="124" t="str">
        <f t="shared" si="39"/>
        <v/>
      </c>
      <c r="AZ43" s="125" t="str">
        <f t="shared" si="40"/>
        <v/>
      </c>
      <c r="BA43" s="126" t="str">
        <f t="shared" si="5"/>
        <v/>
      </c>
      <c r="BB43" s="126" t="str">
        <f t="shared" si="6"/>
        <v/>
      </c>
      <c r="BC43" s="127" t="str">
        <f t="shared" si="7"/>
        <v/>
      </c>
      <c r="BD43" s="127" t="str">
        <f t="shared" si="8"/>
        <v/>
      </c>
      <c r="BE43" s="126" t="str">
        <f t="shared" si="9"/>
        <v/>
      </c>
      <c r="BF43" s="126" t="str">
        <f t="shared" si="10"/>
        <v/>
      </c>
      <c r="BG43" s="128" t="str">
        <f t="shared" si="41"/>
        <v/>
      </c>
      <c r="BH43" s="124" t="str">
        <f t="shared" si="1"/>
        <v/>
      </c>
      <c r="BI43" s="128" t="e">
        <f ca="1">IF(AND($AX43&lt;&gt;"",BE43&lt;&gt;"",BG43&gt;=IF(BG44="",0,BG44)),SUM(INDIRECT("bh"&amp;ROW()-BG43+1):BH43),"")</f>
        <v>#N/A</v>
      </c>
      <c r="BJ43" s="128" t="e">
        <f t="shared" ca="1" si="11"/>
        <v>#N/A</v>
      </c>
      <c r="BK43" s="128" t="e">
        <f t="shared" ca="1" si="12"/>
        <v>#N/A</v>
      </c>
      <c r="BL43" s="128" t="e">
        <f ca="1">IF(BK43="","",LEFT(AX43,3)&amp;TEXT(VLOOKUP(BK43,基本設定!$D$3:$E$50,2,FALSE),"000"))</f>
        <v>#N/A</v>
      </c>
      <c r="BM43" s="128" t="e">
        <f ca="1">IF(BL43="","",VLOOKUP(BL43,単価設定!$A$3:$F$477,6,FALSE))</f>
        <v>#N/A</v>
      </c>
      <c r="BN43" s="128" t="str">
        <f t="shared" si="42"/>
        <v/>
      </c>
      <c r="BO43" s="128" t="str">
        <f t="shared" si="13"/>
        <v/>
      </c>
      <c r="BP43" s="124" t="str">
        <f t="shared" si="14"/>
        <v/>
      </c>
      <c r="BQ43" s="128" t="str">
        <f t="shared" si="15"/>
        <v/>
      </c>
      <c r="BR43" s="129" t="str">
        <f t="shared" si="16"/>
        <v/>
      </c>
      <c r="BS43" s="129" t="str">
        <f t="shared" si="17"/>
        <v/>
      </c>
      <c r="BT43" s="127" t="str">
        <f t="shared" si="18"/>
        <v/>
      </c>
      <c r="BU43" s="127" t="str">
        <f t="shared" si="19"/>
        <v/>
      </c>
      <c r="BV43" s="126" t="str">
        <f t="shared" si="20"/>
        <v/>
      </c>
      <c r="BW43" s="126" t="str">
        <f t="shared" si="21"/>
        <v/>
      </c>
      <c r="BX43" s="128" t="str">
        <f t="shared" si="43"/>
        <v/>
      </c>
      <c r="BY43" s="124" t="str">
        <f t="shared" si="2"/>
        <v/>
      </c>
      <c r="BZ43" s="128" t="e">
        <f ca="1">IF(AND($AX43&lt;&gt;"",BV43&lt;&gt;"",BX43&gt;=IF(BX44="",0,BX44)),SUM(INDIRECT("by" &amp; ROW()-BX43+1):BY43),"")</f>
        <v>#N/A</v>
      </c>
      <c r="CA43" s="128" t="e">
        <f t="shared" ca="1" si="22"/>
        <v>#N/A</v>
      </c>
      <c r="CB43" s="128" t="e">
        <f t="shared" ca="1" si="23"/>
        <v>#N/A</v>
      </c>
      <c r="CC43" s="128" t="e">
        <f ca="1">IF(CB43="","",LEFT($AX43,3)&amp;TEXT(VLOOKUP(CB43,基本設定!$D$3:$E$50,2,FALSE),"100"))</f>
        <v>#N/A</v>
      </c>
      <c r="CD43" s="128" t="e">
        <f ca="1">IF(CC43="","",VLOOKUP(CC43,単価設定!$A$3:$F$477,6,FALSE))</f>
        <v>#N/A</v>
      </c>
      <c r="CE43" s="128" t="str">
        <f t="shared" si="44"/>
        <v/>
      </c>
      <c r="CF43" s="128" t="str">
        <f t="shared" si="24"/>
        <v/>
      </c>
      <c r="CG43" s="128" t="e">
        <f t="shared" ca="1" si="25"/>
        <v>#N/A</v>
      </c>
      <c r="CH43" s="128" t="e">
        <f ca="1">IF(CG43="","",VLOOKUP(CG43,単価設定!$A$3:$F$478,6,FALSE))</f>
        <v>#N/A</v>
      </c>
      <c r="CI43" s="128" t="e">
        <f t="shared" ca="1" si="26"/>
        <v>#N/A</v>
      </c>
      <c r="CJ43" s="128" t="e">
        <f ca="1">IF(CI43="","",VLOOKUP(CI43,単価設定!$A$3:$F$478,6,FALSE))</f>
        <v>#N/A</v>
      </c>
      <c r="CK43" s="128" t="e">
        <f t="shared" ca="1" si="27"/>
        <v>#N/A</v>
      </c>
      <c r="CL43" s="128" t="e">
        <f ca="1">SUM(CK$15:$CK43)</f>
        <v>#N/A</v>
      </c>
      <c r="CM43" s="128" t="e">
        <f t="shared" ca="1" si="28"/>
        <v>#N/A</v>
      </c>
      <c r="CN43" s="128" t="e">
        <f t="shared" ca="1" si="47"/>
        <v>#N/A</v>
      </c>
      <c r="CO43" s="128" t="e">
        <f t="shared" ca="1" si="29"/>
        <v>#N/A</v>
      </c>
      <c r="CP43" s="146" t="e">
        <f t="shared" ca="1" si="30"/>
        <v>#N/A</v>
      </c>
      <c r="CQ43" s="146" t="e">
        <f t="shared" ca="1" si="31"/>
        <v>#N/A</v>
      </c>
      <c r="CR43" s="146" t="e">
        <f t="shared" ca="1" si="32"/>
        <v>#N/A</v>
      </c>
      <c r="CS43" s="146" t="e">
        <f t="shared" ca="1" si="33"/>
        <v>#N/A</v>
      </c>
      <c r="CT43" s="128" t="e">
        <f ca="1">IF(BL43&lt;&gt;"",IF(COUNTIF(BL$15:BL43,BL43)=1,ROW(),""),"")</f>
        <v>#N/A</v>
      </c>
      <c r="CU43" s="128" t="e">
        <f ca="1">IF(CB43&lt;&gt;"",IF(COUNTIF(CB$15:CB43,CB43)=1,ROW(),""),"")</f>
        <v>#N/A</v>
      </c>
      <c r="CV43" s="128" t="e">
        <f ca="1">IF(CG43&lt;&gt;"",IF(COUNTIF(CG$15:CG43,CG43)=1,ROW(),""),"")</f>
        <v>#N/A</v>
      </c>
      <c r="CW43" s="146" t="e">
        <f ca="1">IF(CI43&lt;&gt;"",IF(COUNTIF(CI$15:CI43,CI43)=1,ROW(),""),"")</f>
        <v>#N/A</v>
      </c>
      <c r="CX43" s="128" t="str">
        <f t="shared" ca="1" si="34"/>
        <v/>
      </c>
      <c r="CY43" s="128" t="str">
        <f t="shared" ca="1" si="35"/>
        <v/>
      </c>
      <c r="CZ43" s="128" t="str">
        <f t="shared" ca="1" si="36"/>
        <v/>
      </c>
      <c r="DA43" s="146" t="str">
        <f t="shared" ca="1" si="37"/>
        <v/>
      </c>
      <c r="DB43" s="32"/>
      <c r="DD43" s="65"/>
      <c r="DE43" s="32"/>
      <c r="DF43" s="32"/>
      <c r="DG43" s="32"/>
      <c r="DH43" s="32"/>
      <c r="EZ43" s="32"/>
      <c r="FA43" s="32"/>
      <c r="FB43" s="32"/>
      <c r="FC43" s="32"/>
      <c r="FD43" s="32"/>
      <c r="FE43" s="32"/>
      <c r="FF43" s="32"/>
      <c r="FG43" s="64"/>
      <c r="FH43" s="32"/>
      <c r="FI43" s="32"/>
      <c r="FJ43" s="32"/>
      <c r="FK43" s="32"/>
      <c r="FL43" s="65"/>
      <c r="FN43" s="394"/>
      <c r="FO43" s="394"/>
      <c r="FP43" s="394"/>
      <c r="FQ43" s="394"/>
      <c r="FR43" s="394"/>
      <c r="FS43" s="394"/>
      <c r="FT43" s="394"/>
      <c r="FU43" s="394"/>
      <c r="FV43" s="394"/>
      <c r="FW43" s="394"/>
      <c r="FX43" s="398"/>
      <c r="FY43" s="399"/>
      <c r="FZ43" s="399"/>
      <c r="GA43" s="399"/>
      <c r="GB43" s="399"/>
      <c r="GC43" s="399"/>
      <c r="GD43" s="399"/>
      <c r="GE43" s="399"/>
      <c r="GF43" s="399"/>
      <c r="GG43" s="399"/>
      <c r="GH43" s="400"/>
      <c r="GI43" s="398"/>
      <c r="GJ43" s="399"/>
      <c r="GK43" s="399"/>
      <c r="GL43" s="399"/>
      <c r="GM43" s="399"/>
      <c r="GN43" s="399"/>
      <c r="GO43" s="399"/>
      <c r="GP43" s="399"/>
      <c r="GQ43" s="399"/>
      <c r="GR43" s="399"/>
      <c r="GS43" s="399"/>
      <c r="GT43" s="400"/>
      <c r="GU43" s="394" t="s">
        <v>150</v>
      </c>
      <c r="GV43" s="394"/>
      <c r="GW43" s="394"/>
      <c r="GX43" s="395" t="s">
        <v>153</v>
      </c>
      <c r="GY43" s="395"/>
      <c r="GZ43" s="395"/>
      <c r="HA43" s="395"/>
      <c r="HB43" s="395"/>
      <c r="HC43" s="395"/>
      <c r="HD43" s="395"/>
      <c r="HE43" s="395"/>
      <c r="HF43" s="395"/>
      <c r="HG43" s="395"/>
      <c r="HH43" s="395"/>
      <c r="HI43" s="395"/>
      <c r="HJ43" s="395"/>
      <c r="HK43" s="395"/>
      <c r="HL43" s="395"/>
      <c r="HM43" s="395"/>
      <c r="HN43" s="395"/>
      <c r="HO43" s="395"/>
      <c r="HP43" s="395"/>
      <c r="HQ43" s="395"/>
      <c r="HR43" s="395"/>
      <c r="HS43" s="395"/>
      <c r="HT43" s="395"/>
      <c r="HU43" s="395"/>
      <c r="HV43" s="395"/>
      <c r="HW43" s="395"/>
      <c r="HX43" s="395"/>
      <c r="HY43" s="395"/>
      <c r="HZ43" s="32"/>
      <c r="IA43" s="64"/>
      <c r="IB43" s="57"/>
      <c r="IC43" s="57"/>
      <c r="ID43" s="57"/>
      <c r="IF43" s="444"/>
      <c r="IG43" s="434"/>
      <c r="IH43" s="426"/>
      <c r="II43" s="426"/>
      <c r="IJ43" s="426"/>
      <c r="IK43" s="426"/>
      <c r="IL43" s="76"/>
      <c r="IM43" s="57"/>
      <c r="IN43" s="57"/>
      <c r="IO43" s="57"/>
      <c r="IP43" s="57"/>
      <c r="IQ43" s="57"/>
      <c r="IR43" s="57"/>
      <c r="IS43" s="57"/>
      <c r="IT43" s="57"/>
      <c r="IU43" s="57"/>
      <c r="IV43" s="413" t="str">
        <f>TEXT(請求書!$D$15,"GGGEE年MM月分")</f>
        <v>明治33年01月分</v>
      </c>
      <c r="IW43" s="413"/>
      <c r="IX43" s="413"/>
      <c r="IY43" s="413"/>
      <c r="IZ43" s="413"/>
      <c r="JA43" s="413"/>
      <c r="JB43" s="413"/>
      <c r="JC43" s="413"/>
      <c r="JD43" s="232" t="s">
        <v>722</v>
      </c>
      <c r="JE43" s="232"/>
      <c r="JF43" s="232"/>
      <c r="JG43" s="232"/>
      <c r="JH43" s="232"/>
      <c r="JI43" s="232"/>
      <c r="JJ43" s="232"/>
      <c r="JK43" s="232"/>
      <c r="JL43" s="57" t="s">
        <v>40</v>
      </c>
      <c r="JM43" s="57"/>
      <c r="JN43" s="57"/>
      <c r="JO43" s="57"/>
      <c r="JP43" s="57"/>
      <c r="JQ43" s="76"/>
      <c r="JR43" s="232" t="s">
        <v>136</v>
      </c>
      <c r="JS43" s="232"/>
      <c r="JT43" s="232"/>
      <c r="JU43" s="410">
        <f>ES138</f>
        <v>0</v>
      </c>
      <c r="JV43" s="232"/>
      <c r="JW43" s="232"/>
      <c r="JX43" s="232"/>
      <c r="JY43" s="232"/>
      <c r="JZ43" s="232"/>
      <c r="KA43" s="232"/>
      <c r="KB43" s="232"/>
      <c r="KC43" s="232"/>
      <c r="KD43" s="77"/>
      <c r="KE43" s="57"/>
      <c r="KF43" s="32"/>
      <c r="KG43" s="32"/>
      <c r="KH43" s="164"/>
      <c r="KI43" s="165"/>
      <c r="KJ43" s="165"/>
      <c r="KK43" s="396"/>
      <c r="KL43" s="396"/>
      <c r="KM43" s="422"/>
      <c r="KN43" s="404"/>
      <c r="KO43" s="411">
        <f>KO18</f>
        <v>0</v>
      </c>
      <c r="KP43" s="411"/>
      <c r="KQ43" s="411"/>
      <c r="KR43" s="411"/>
      <c r="KS43" s="411"/>
      <c r="KT43" s="411"/>
      <c r="KU43" s="411"/>
      <c r="KV43" s="411"/>
      <c r="KW43" s="411"/>
      <c r="KX43" s="411"/>
      <c r="KY43" s="411"/>
      <c r="KZ43" s="411"/>
      <c r="LA43" s="411"/>
      <c r="LB43" s="412"/>
      <c r="LC43" s="408"/>
      <c r="LD43" s="408"/>
      <c r="LE43" s="408"/>
      <c r="LF43" s="408"/>
      <c r="LG43" s="408"/>
      <c r="LH43" s="408"/>
      <c r="LI43" s="408"/>
      <c r="LJ43" s="408"/>
      <c r="LK43" s="408"/>
      <c r="LL43" s="408"/>
      <c r="LM43" s="408"/>
      <c r="LN43" s="408"/>
      <c r="LO43" s="408"/>
      <c r="LP43" s="408"/>
      <c r="LQ43" s="408"/>
      <c r="LR43" s="408"/>
      <c r="LS43" s="408"/>
      <c r="LT43" s="408"/>
      <c r="LU43" s="408"/>
      <c r="LV43" s="396"/>
      <c r="LW43" s="396"/>
      <c r="LX43" s="396"/>
      <c r="LY43" s="396"/>
      <c r="LZ43" s="396"/>
      <c r="MA43" s="396"/>
      <c r="MB43" s="396"/>
      <c r="MC43" s="396"/>
      <c r="MD43" s="396"/>
      <c r="ME43" s="396"/>
      <c r="MF43" s="396"/>
      <c r="MG43" s="396"/>
      <c r="MH43" s="396"/>
      <c r="MI43" s="165"/>
      <c r="MJ43" s="165"/>
      <c r="MK43" s="165"/>
      <c r="ML43" s="164"/>
      <c r="MM43" s="32"/>
      <c r="MN43" s="32"/>
    </row>
    <row r="44" spans="2:352" ht="18" customHeight="1" x14ac:dyDescent="0.15">
      <c r="B44" s="244"/>
      <c r="C44" s="244"/>
      <c r="D44" s="244"/>
      <c r="E44" s="268" t="str">
        <f>IF(B44="","",TEXT(TEXT(請求書!$D$15,"YYYY/MM") &amp; "/" &amp; TEXT(B44,"00"),"AAA"))</f>
        <v/>
      </c>
      <c r="F44" s="269"/>
      <c r="G44" s="269"/>
      <c r="H44" s="270"/>
      <c r="I44" s="271"/>
      <c r="J44" s="271"/>
      <c r="K44" s="271"/>
      <c r="L44" s="271"/>
      <c r="M44" s="271"/>
      <c r="N44" s="271"/>
      <c r="O44" s="272" t="str">
        <f t="shared" si="3"/>
        <v/>
      </c>
      <c r="P44" s="272"/>
      <c r="Q44" s="273" t="str">
        <f t="shared" si="48"/>
        <v/>
      </c>
      <c r="R44" s="274"/>
      <c r="S44" s="274"/>
      <c r="T44" s="274"/>
      <c r="U44" s="274"/>
      <c r="V44" s="275"/>
      <c r="W44" s="276" t="str">
        <f t="shared" si="38"/>
        <v/>
      </c>
      <c r="X44" s="277"/>
      <c r="Y44" s="277"/>
      <c r="Z44" s="277"/>
      <c r="AA44" s="278"/>
      <c r="AB44" s="249"/>
      <c r="AC44" s="250"/>
      <c r="AD44" s="249"/>
      <c r="AE44" s="250"/>
      <c r="AF44" s="251" t="str">
        <f t="shared" si="0"/>
        <v/>
      </c>
      <c r="AG44" s="252"/>
      <c r="AH44" s="253"/>
      <c r="AI44" s="254" t="str">
        <f t="shared" si="45"/>
        <v/>
      </c>
      <c r="AJ44" s="255"/>
      <c r="AK44" s="256"/>
      <c r="AL44" s="254" t="str">
        <f t="shared" si="46"/>
        <v/>
      </c>
      <c r="AM44" s="255"/>
      <c r="AN44" s="256"/>
      <c r="AO44" s="257"/>
      <c r="AP44" s="257"/>
      <c r="AQ44" s="257"/>
      <c r="AR44" s="257"/>
      <c r="AS44" s="244"/>
      <c r="AT44" s="244"/>
      <c r="AU44" s="244"/>
      <c r="AV44" s="244"/>
      <c r="AW44" s="100"/>
      <c r="AX44" s="90" t="e">
        <f t="shared" ca="1" si="4"/>
        <v>#N/A</v>
      </c>
      <c r="AY44" s="124" t="str">
        <f t="shared" si="39"/>
        <v/>
      </c>
      <c r="AZ44" s="125" t="str">
        <f t="shared" si="40"/>
        <v/>
      </c>
      <c r="BA44" s="126" t="str">
        <f t="shared" si="5"/>
        <v/>
      </c>
      <c r="BB44" s="126" t="str">
        <f t="shared" si="6"/>
        <v/>
      </c>
      <c r="BC44" s="127" t="str">
        <f t="shared" si="7"/>
        <v/>
      </c>
      <c r="BD44" s="127" t="str">
        <f t="shared" si="8"/>
        <v/>
      </c>
      <c r="BE44" s="126" t="str">
        <f t="shared" si="9"/>
        <v/>
      </c>
      <c r="BF44" s="126" t="str">
        <f t="shared" si="10"/>
        <v/>
      </c>
      <c r="BG44" s="128" t="str">
        <f t="shared" si="41"/>
        <v/>
      </c>
      <c r="BH44" s="124" t="str">
        <f t="shared" si="1"/>
        <v/>
      </c>
      <c r="BI44" s="128" t="e">
        <f ca="1">IF(AND($AX44&lt;&gt;"",BE44&lt;&gt;"",BG44&gt;=IF(BG45="",0,BG45)),SUM(INDIRECT("bh"&amp;ROW()-BG44+1):BH44),"")</f>
        <v>#N/A</v>
      </c>
      <c r="BJ44" s="128" t="e">
        <f t="shared" ca="1" si="11"/>
        <v>#N/A</v>
      </c>
      <c r="BK44" s="128" t="e">
        <f t="shared" ca="1" si="12"/>
        <v>#N/A</v>
      </c>
      <c r="BL44" s="128" t="e">
        <f ca="1">IF(BK44="","",LEFT(AX44,3)&amp;TEXT(VLOOKUP(BK44,基本設定!$D$3:$E$50,2,FALSE),"000"))</f>
        <v>#N/A</v>
      </c>
      <c r="BM44" s="128" t="e">
        <f ca="1">IF(BL44="","",VLOOKUP(BL44,単価設定!$A$3:$F$477,6,FALSE))</f>
        <v>#N/A</v>
      </c>
      <c r="BN44" s="128" t="str">
        <f t="shared" si="42"/>
        <v/>
      </c>
      <c r="BO44" s="128" t="str">
        <f t="shared" si="13"/>
        <v/>
      </c>
      <c r="BP44" s="124" t="str">
        <f t="shared" si="14"/>
        <v/>
      </c>
      <c r="BQ44" s="128" t="str">
        <f t="shared" si="15"/>
        <v/>
      </c>
      <c r="BR44" s="129" t="str">
        <f t="shared" si="16"/>
        <v/>
      </c>
      <c r="BS44" s="129" t="str">
        <f t="shared" si="17"/>
        <v/>
      </c>
      <c r="BT44" s="127" t="str">
        <f t="shared" si="18"/>
        <v/>
      </c>
      <c r="BU44" s="127" t="str">
        <f t="shared" si="19"/>
        <v/>
      </c>
      <c r="BV44" s="126" t="str">
        <f t="shared" si="20"/>
        <v/>
      </c>
      <c r="BW44" s="126" t="str">
        <f t="shared" si="21"/>
        <v/>
      </c>
      <c r="BX44" s="128" t="str">
        <f t="shared" si="43"/>
        <v/>
      </c>
      <c r="BY44" s="124" t="str">
        <f t="shared" si="2"/>
        <v/>
      </c>
      <c r="BZ44" s="128" t="e">
        <f ca="1">IF(AND($AX44&lt;&gt;"",BV44&lt;&gt;"",BX44&gt;=IF(BX45="",0,BX45)),SUM(INDIRECT("by" &amp; ROW()-BX44+1):BY44),"")</f>
        <v>#N/A</v>
      </c>
      <c r="CA44" s="128" t="e">
        <f t="shared" ca="1" si="22"/>
        <v>#N/A</v>
      </c>
      <c r="CB44" s="128" t="e">
        <f t="shared" ca="1" si="23"/>
        <v>#N/A</v>
      </c>
      <c r="CC44" s="128" t="e">
        <f ca="1">IF(CB44="","",LEFT($AX44,3)&amp;TEXT(VLOOKUP(CB44,基本設定!$D$3:$E$50,2,FALSE),"100"))</f>
        <v>#N/A</v>
      </c>
      <c r="CD44" s="128" t="e">
        <f ca="1">IF(CC44="","",VLOOKUP(CC44,単価設定!$A$3:$F$477,6,FALSE))</f>
        <v>#N/A</v>
      </c>
      <c r="CE44" s="128" t="str">
        <f t="shared" si="44"/>
        <v/>
      </c>
      <c r="CF44" s="128" t="str">
        <f t="shared" si="24"/>
        <v/>
      </c>
      <c r="CG44" s="128" t="e">
        <f t="shared" ca="1" si="25"/>
        <v>#N/A</v>
      </c>
      <c r="CH44" s="128" t="e">
        <f ca="1">IF(CG44="","",VLOOKUP(CG44,単価設定!$A$3:$F$478,6,FALSE))</f>
        <v>#N/A</v>
      </c>
      <c r="CI44" s="128" t="e">
        <f t="shared" ca="1" si="26"/>
        <v>#N/A</v>
      </c>
      <c r="CJ44" s="128" t="e">
        <f ca="1">IF(CI44="","",VLOOKUP(CI44,単価設定!$A$3:$F$478,6,FALSE))</f>
        <v>#N/A</v>
      </c>
      <c r="CK44" s="128" t="e">
        <f t="shared" ca="1" si="27"/>
        <v>#N/A</v>
      </c>
      <c r="CL44" s="128" t="e">
        <f ca="1">SUM(CK$15:$CK44)</f>
        <v>#N/A</v>
      </c>
      <c r="CM44" s="128" t="e">
        <f t="shared" ca="1" si="28"/>
        <v>#N/A</v>
      </c>
      <c r="CN44" s="128" t="e">
        <f t="shared" ca="1" si="47"/>
        <v>#N/A</v>
      </c>
      <c r="CO44" s="128" t="e">
        <f t="shared" ca="1" si="29"/>
        <v>#N/A</v>
      </c>
      <c r="CP44" s="146" t="e">
        <f t="shared" ca="1" si="30"/>
        <v>#N/A</v>
      </c>
      <c r="CQ44" s="146" t="e">
        <f t="shared" ca="1" si="31"/>
        <v>#N/A</v>
      </c>
      <c r="CR44" s="146" t="e">
        <f t="shared" ca="1" si="32"/>
        <v>#N/A</v>
      </c>
      <c r="CS44" s="146" t="e">
        <f t="shared" ca="1" si="33"/>
        <v>#N/A</v>
      </c>
      <c r="CT44" s="128" t="e">
        <f ca="1">IF(BL44&lt;&gt;"",IF(COUNTIF(BL$15:BL44,BL44)=1,ROW(),""),"")</f>
        <v>#N/A</v>
      </c>
      <c r="CU44" s="128" t="e">
        <f ca="1">IF(CB44&lt;&gt;"",IF(COUNTIF(CB$15:CB44,CB44)=1,ROW(),""),"")</f>
        <v>#N/A</v>
      </c>
      <c r="CV44" s="128" t="e">
        <f ca="1">IF(CG44&lt;&gt;"",IF(COUNTIF(CG$15:CG44,CG44)=1,ROW(),""),"")</f>
        <v>#N/A</v>
      </c>
      <c r="CW44" s="146" t="e">
        <f ca="1">IF(CI44&lt;&gt;"",IF(COUNTIF(CI$15:CI44,CI44)=1,ROW(),""),"")</f>
        <v>#N/A</v>
      </c>
      <c r="CX44" s="128" t="str">
        <f t="shared" ca="1" si="34"/>
        <v/>
      </c>
      <c r="CY44" s="128" t="str">
        <f t="shared" ca="1" si="35"/>
        <v/>
      </c>
      <c r="CZ44" s="128" t="str">
        <f t="shared" ca="1" si="36"/>
        <v/>
      </c>
      <c r="DA44" s="146" t="str">
        <f t="shared" ca="1" si="37"/>
        <v/>
      </c>
      <c r="DB44" s="32"/>
      <c r="DD44" s="65"/>
      <c r="DE44" s="32"/>
      <c r="DF44" s="32"/>
      <c r="DG44" s="32"/>
      <c r="DH44" s="32"/>
      <c r="DI44" s="258" t="s">
        <v>138</v>
      </c>
      <c r="DJ44" s="259"/>
      <c r="DK44" s="259"/>
      <c r="DL44" s="259"/>
      <c r="DM44" s="259"/>
      <c r="DN44" s="259"/>
      <c r="DO44" s="259"/>
      <c r="DP44" s="259"/>
      <c r="DQ44" s="259"/>
      <c r="DR44" s="259"/>
      <c r="DS44" s="259"/>
      <c r="DT44" s="259"/>
      <c r="DU44" s="259"/>
      <c r="DV44" s="259"/>
      <c r="DW44" s="259"/>
      <c r="DX44" s="259"/>
      <c r="DY44" s="259"/>
      <c r="DZ44" s="259"/>
      <c r="EA44" s="259"/>
      <c r="EB44" s="259"/>
      <c r="EC44" s="259"/>
      <c r="ED44" s="259"/>
      <c r="EE44" s="259"/>
      <c r="EF44" s="260"/>
      <c r="EG44" s="264">
        <f ca="1">ES37-ES40</f>
        <v>0</v>
      </c>
      <c r="EH44" s="265"/>
      <c r="EI44" s="265"/>
      <c r="EJ44" s="265"/>
      <c r="EK44" s="265"/>
      <c r="EL44" s="265"/>
      <c r="EM44" s="265"/>
      <c r="EN44" s="265"/>
      <c r="EO44" s="265"/>
      <c r="EP44" s="265"/>
      <c r="EQ44" s="265"/>
      <c r="ER44" s="265"/>
      <c r="ES44" s="265"/>
      <c r="ET44" s="265"/>
      <c r="EU44" s="265"/>
      <c r="EV44" s="265"/>
      <c r="EW44" s="259" t="s">
        <v>15</v>
      </c>
      <c r="EX44" s="259"/>
      <c r="EY44" s="260"/>
      <c r="EZ44" s="32"/>
      <c r="FA44" s="32"/>
      <c r="FB44" s="32"/>
      <c r="FC44" s="32"/>
      <c r="FD44" s="32"/>
      <c r="FE44" s="32"/>
      <c r="FF44" s="32"/>
      <c r="FG44" s="64"/>
      <c r="FH44" s="32"/>
      <c r="FI44" s="32"/>
      <c r="FJ44" s="32"/>
      <c r="FK44" s="32"/>
      <c r="FL44" s="65"/>
      <c r="FN44" s="394"/>
      <c r="FO44" s="394"/>
      <c r="FP44" s="394"/>
      <c r="FQ44" s="394"/>
      <c r="FR44" s="394"/>
      <c r="FS44" s="394"/>
      <c r="FT44" s="394"/>
      <c r="FU44" s="394"/>
      <c r="FV44" s="394"/>
      <c r="FW44" s="394"/>
      <c r="FX44" s="401"/>
      <c r="FY44" s="402"/>
      <c r="FZ44" s="402"/>
      <c r="GA44" s="402"/>
      <c r="GB44" s="402"/>
      <c r="GC44" s="402"/>
      <c r="GD44" s="402"/>
      <c r="GE44" s="402"/>
      <c r="GF44" s="402"/>
      <c r="GG44" s="402"/>
      <c r="GH44" s="403"/>
      <c r="GI44" s="401"/>
      <c r="GJ44" s="402"/>
      <c r="GK44" s="402"/>
      <c r="GL44" s="402"/>
      <c r="GM44" s="402"/>
      <c r="GN44" s="402"/>
      <c r="GO44" s="402"/>
      <c r="GP44" s="402"/>
      <c r="GQ44" s="402"/>
      <c r="GR44" s="402"/>
      <c r="GS44" s="402"/>
      <c r="GT44" s="403"/>
      <c r="GU44" s="394" t="s">
        <v>150</v>
      </c>
      <c r="GV44" s="394"/>
      <c r="GW44" s="394"/>
      <c r="GX44" s="395" t="s">
        <v>152</v>
      </c>
      <c r="GY44" s="395"/>
      <c r="GZ44" s="395"/>
      <c r="HA44" s="395"/>
      <c r="HB44" s="395"/>
      <c r="HC44" s="395"/>
      <c r="HD44" s="395"/>
      <c r="HE44" s="395"/>
      <c r="HF44" s="395"/>
      <c r="HG44" s="395"/>
      <c r="HH44" s="395"/>
      <c r="HI44" s="395"/>
      <c r="HJ44" s="395"/>
      <c r="HK44" s="395"/>
      <c r="HL44" s="395"/>
      <c r="HM44" s="395"/>
      <c r="HN44" s="395"/>
      <c r="HO44" s="395"/>
      <c r="HP44" s="395"/>
      <c r="HQ44" s="395"/>
      <c r="HR44" s="395"/>
      <c r="HS44" s="395"/>
      <c r="HT44" s="395"/>
      <c r="HU44" s="395"/>
      <c r="HV44" s="395"/>
      <c r="HW44" s="395"/>
      <c r="HX44" s="395"/>
      <c r="HY44" s="395"/>
      <c r="HZ44" s="32"/>
      <c r="IA44" s="64"/>
      <c r="IB44" s="57"/>
      <c r="IC44" s="57"/>
      <c r="ID44" s="57"/>
      <c r="IF44" s="445"/>
      <c r="IG44" s="436"/>
      <c r="IH44" s="426"/>
      <c r="II44" s="426"/>
      <c r="IJ44" s="426"/>
      <c r="IK44" s="426"/>
      <c r="IL44" s="79"/>
      <c r="IM44" s="80"/>
      <c r="IN44" s="80"/>
      <c r="IO44" s="80"/>
      <c r="IP44" s="80"/>
      <c r="IQ44" s="80"/>
      <c r="IR44" s="80"/>
      <c r="IS44" s="80"/>
      <c r="IT44" s="80"/>
      <c r="IU44" s="80"/>
      <c r="IV44" s="80"/>
      <c r="IW44" s="80"/>
      <c r="IX44" s="80"/>
      <c r="IY44" s="80"/>
      <c r="IZ44" s="80"/>
      <c r="JA44" s="80"/>
      <c r="JB44" s="80"/>
      <c r="JC44" s="80"/>
      <c r="JD44" s="80"/>
      <c r="JE44" s="80"/>
      <c r="JF44" s="80"/>
      <c r="JG44" s="80"/>
      <c r="JH44" s="80"/>
      <c r="JI44" s="80"/>
      <c r="JJ44" s="80"/>
      <c r="JK44" s="80"/>
      <c r="JL44" s="80"/>
      <c r="JM44" s="80"/>
      <c r="JN44" s="80"/>
      <c r="JO44" s="80"/>
      <c r="JP44" s="80"/>
      <c r="JQ44" s="79"/>
      <c r="JR44" s="80"/>
      <c r="JS44" s="80"/>
      <c r="JT44" s="80"/>
      <c r="JU44" s="80"/>
      <c r="JV44" s="80"/>
      <c r="JW44" s="80"/>
      <c r="JX44" s="80"/>
      <c r="JY44" s="80"/>
      <c r="JZ44" s="80"/>
      <c r="KA44" s="80"/>
      <c r="KB44" s="80"/>
      <c r="KC44" s="80"/>
      <c r="KD44" s="81"/>
      <c r="KE44" s="57"/>
      <c r="KF44" s="32"/>
      <c r="KG44" s="32"/>
      <c r="KH44" s="164"/>
      <c r="KI44" s="165"/>
      <c r="KJ44" s="165"/>
      <c r="KK44" s="396"/>
      <c r="KL44" s="396"/>
      <c r="KM44" s="422"/>
      <c r="KN44" s="404"/>
      <c r="KO44" s="411"/>
      <c r="KP44" s="411"/>
      <c r="KQ44" s="411"/>
      <c r="KR44" s="411"/>
      <c r="KS44" s="411"/>
      <c r="KT44" s="411"/>
      <c r="KU44" s="411"/>
      <c r="KV44" s="411"/>
      <c r="KW44" s="411"/>
      <c r="KX44" s="411"/>
      <c r="KY44" s="411"/>
      <c r="KZ44" s="411"/>
      <c r="LA44" s="411"/>
      <c r="LB44" s="412"/>
      <c r="LC44" s="408" t="str">
        <f>LC19</f>
        <v>③</v>
      </c>
      <c r="LD44" s="408"/>
      <c r="LE44" s="408"/>
      <c r="LF44" s="408"/>
      <c r="LG44" s="408"/>
      <c r="LH44" s="408"/>
      <c r="LI44" s="408"/>
      <c r="LJ44" s="408"/>
      <c r="LK44" s="408"/>
      <c r="LL44" s="408"/>
      <c r="LM44" s="408"/>
      <c r="LN44" s="408"/>
      <c r="LO44" s="408"/>
      <c r="LP44" s="408"/>
      <c r="LQ44" s="408"/>
      <c r="LR44" s="408"/>
      <c r="LS44" s="408"/>
      <c r="LT44" s="408"/>
      <c r="LU44" s="408"/>
      <c r="LV44" s="396"/>
      <c r="LW44" s="396"/>
      <c r="LX44" s="396"/>
      <c r="LY44" s="396"/>
      <c r="LZ44" s="396"/>
      <c r="MA44" s="396"/>
      <c r="MB44" s="396"/>
      <c r="MC44" s="396"/>
      <c r="MD44" s="396"/>
      <c r="ME44" s="396"/>
      <c r="MF44" s="396"/>
      <c r="MG44" s="396"/>
      <c r="MH44" s="396"/>
      <c r="MI44" s="165"/>
      <c r="MJ44" s="165"/>
      <c r="MK44" s="165"/>
      <c r="ML44" s="164"/>
      <c r="MM44" s="32"/>
      <c r="MN44" s="32"/>
    </row>
    <row r="45" spans="2:352" ht="18" customHeight="1" x14ac:dyDescent="0.15">
      <c r="B45" s="244"/>
      <c r="C45" s="244"/>
      <c r="D45" s="244"/>
      <c r="E45" s="268" t="str">
        <f>IF(B45="","",TEXT(TEXT(請求書!$D$15,"YYYY/MM") &amp; "/" &amp; TEXT(B45,"00"),"AAA"))</f>
        <v/>
      </c>
      <c r="F45" s="269"/>
      <c r="G45" s="269"/>
      <c r="H45" s="270"/>
      <c r="I45" s="271"/>
      <c r="J45" s="271"/>
      <c r="K45" s="271"/>
      <c r="L45" s="271"/>
      <c r="M45" s="271"/>
      <c r="N45" s="271"/>
      <c r="O45" s="272" t="str">
        <f t="shared" si="3"/>
        <v/>
      </c>
      <c r="P45" s="272"/>
      <c r="Q45" s="273" t="str">
        <f t="shared" si="48"/>
        <v/>
      </c>
      <c r="R45" s="274"/>
      <c r="S45" s="274"/>
      <c r="T45" s="274"/>
      <c r="U45" s="274"/>
      <c r="V45" s="275"/>
      <c r="W45" s="276" t="str">
        <f t="shared" si="38"/>
        <v/>
      </c>
      <c r="X45" s="277"/>
      <c r="Y45" s="277"/>
      <c r="Z45" s="277"/>
      <c r="AA45" s="278"/>
      <c r="AB45" s="249"/>
      <c r="AC45" s="250"/>
      <c r="AD45" s="249"/>
      <c r="AE45" s="250"/>
      <c r="AF45" s="251" t="str">
        <f t="shared" si="0"/>
        <v/>
      </c>
      <c r="AG45" s="252"/>
      <c r="AH45" s="253"/>
      <c r="AI45" s="254" t="str">
        <f t="shared" si="45"/>
        <v/>
      </c>
      <c r="AJ45" s="255"/>
      <c r="AK45" s="256"/>
      <c r="AL45" s="254" t="str">
        <f t="shared" si="46"/>
        <v/>
      </c>
      <c r="AM45" s="255"/>
      <c r="AN45" s="256"/>
      <c r="AO45" s="257"/>
      <c r="AP45" s="257"/>
      <c r="AQ45" s="257"/>
      <c r="AR45" s="257"/>
      <c r="AS45" s="244"/>
      <c r="AT45" s="244"/>
      <c r="AU45" s="244"/>
      <c r="AV45" s="244"/>
      <c r="AW45" s="100"/>
      <c r="AX45" s="90" t="e">
        <f t="shared" ca="1" si="4"/>
        <v>#N/A</v>
      </c>
      <c r="AY45" s="124" t="str">
        <f t="shared" si="39"/>
        <v/>
      </c>
      <c r="AZ45" s="125" t="str">
        <f t="shared" si="40"/>
        <v/>
      </c>
      <c r="BA45" s="126" t="str">
        <f t="shared" si="5"/>
        <v/>
      </c>
      <c r="BB45" s="126" t="str">
        <f t="shared" si="6"/>
        <v/>
      </c>
      <c r="BC45" s="127" t="str">
        <f t="shared" si="7"/>
        <v/>
      </c>
      <c r="BD45" s="127" t="str">
        <f t="shared" si="8"/>
        <v/>
      </c>
      <c r="BE45" s="126" t="str">
        <f t="shared" si="9"/>
        <v/>
      </c>
      <c r="BF45" s="126" t="str">
        <f t="shared" si="10"/>
        <v/>
      </c>
      <c r="BG45" s="128" t="str">
        <f t="shared" si="41"/>
        <v/>
      </c>
      <c r="BH45" s="124" t="str">
        <f t="shared" si="1"/>
        <v/>
      </c>
      <c r="BI45" s="128" t="e">
        <f ca="1">IF(AND($AX45&lt;&gt;"",BE45&lt;&gt;"",BG45&gt;=IF(BG46="",0,BG46)),SUM(INDIRECT("bh"&amp;ROW()-BG45+1):BH45),"")</f>
        <v>#N/A</v>
      </c>
      <c r="BJ45" s="128" t="e">
        <f t="shared" ca="1" si="11"/>
        <v>#N/A</v>
      </c>
      <c r="BK45" s="128" t="e">
        <f t="shared" ca="1" si="12"/>
        <v>#N/A</v>
      </c>
      <c r="BL45" s="128" t="e">
        <f ca="1">IF(BK45="","",LEFT(AX45,3)&amp;TEXT(VLOOKUP(BK45,基本設定!$D$3:$E$50,2,FALSE),"000"))</f>
        <v>#N/A</v>
      </c>
      <c r="BM45" s="128" t="e">
        <f ca="1">IF(BL45="","",VLOOKUP(BL45,単価設定!$A$3:$F$477,6,FALSE))</f>
        <v>#N/A</v>
      </c>
      <c r="BN45" s="128" t="str">
        <f t="shared" si="42"/>
        <v/>
      </c>
      <c r="BO45" s="128" t="str">
        <f t="shared" si="13"/>
        <v/>
      </c>
      <c r="BP45" s="124" t="str">
        <f t="shared" si="14"/>
        <v/>
      </c>
      <c r="BQ45" s="128" t="str">
        <f t="shared" si="15"/>
        <v/>
      </c>
      <c r="BR45" s="129" t="str">
        <f t="shared" si="16"/>
        <v/>
      </c>
      <c r="BS45" s="129" t="str">
        <f t="shared" si="17"/>
        <v/>
      </c>
      <c r="BT45" s="127" t="str">
        <f t="shared" si="18"/>
        <v/>
      </c>
      <c r="BU45" s="127" t="str">
        <f t="shared" si="19"/>
        <v/>
      </c>
      <c r="BV45" s="126" t="str">
        <f t="shared" si="20"/>
        <v/>
      </c>
      <c r="BW45" s="126" t="str">
        <f t="shared" si="21"/>
        <v/>
      </c>
      <c r="BX45" s="128" t="str">
        <f t="shared" si="43"/>
        <v/>
      </c>
      <c r="BY45" s="124" t="str">
        <f t="shared" si="2"/>
        <v/>
      </c>
      <c r="BZ45" s="128" t="e">
        <f ca="1">IF(AND($AX45&lt;&gt;"",BV45&lt;&gt;"",BX45&gt;=IF(BX46="",0,BX46)),SUM(INDIRECT("by" &amp; ROW()-BX45+1):BY45),"")</f>
        <v>#N/A</v>
      </c>
      <c r="CA45" s="128" t="e">
        <f t="shared" ca="1" si="22"/>
        <v>#N/A</v>
      </c>
      <c r="CB45" s="128" t="e">
        <f t="shared" ca="1" si="23"/>
        <v>#N/A</v>
      </c>
      <c r="CC45" s="128" t="e">
        <f ca="1">IF(CB45="","",LEFT($AX45,3)&amp;TEXT(VLOOKUP(CB45,基本設定!$D$3:$E$50,2,FALSE),"100"))</f>
        <v>#N/A</v>
      </c>
      <c r="CD45" s="128" t="e">
        <f ca="1">IF(CC45="","",VLOOKUP(CC45,単価設定!$A$3:$F$477,6,FALSE))</f>
        <v>#N/A</v>
      </c>
      <c r="CE45" s="128" t="str">
        <f t="shared" si="44"/>
        <v/>
      </c>
      <c r="CF45" s="128" t="str">
        <f t="shared" si="24"/>
        <v/>
      </c>
      <c r="CG45" s="128" t="e">
        <f t="shared" ca="1" si="25"/>
        <v>#N/A</v>
      </c>
      <c r="CH45" s="128" t="e">
        <f ca="1">IF(CG45="","",VLOOKUP(CG45,単価設定!$A$3:$F$478,6,FALSE))</f>
        <v>#N/A</v>
      </c>
      <c r="CI45" s="128" t="e">
        <f t="shared" ca="1" si="26"/>
        <v>#N/A</v>
      </c>
      <c r="CJ45" s="128" t="e">
        <f ca="1">IF(CI45="","",VLOOKUP(CI45,単価設定!$A$3:$F$478,6,FALSE))</f>
        <v>#N/A</v>
      </c>
      <c r="CK45" s="128" t="e">
        <f t="shared" ca="1" si="27"/>
        <v>#N/A</v>
      </c>
      <c r="CL45" s="128" t="e">
        <f ca="1">SUM(CK$15:$CK45)</f>
        <v>#N/A</v>
      </c>
      <c r="CM45" s="128" t="e">
        <f t="shared" ca="1" si="28"/>
        <v>#N/A</v>
      </c>
      <c r="CN45" s="128" t="e">
        <f t="shared" ca="1" si="47"/>
        <v>#N/A</v>
      </c>
      <c r="CO45" s="128" t="e">
        <f t="shared" ca="1" si="29"/>
        <v>#N/A</v>
      </c>
      <c r="CP45" s="146" t="e">
        <f t="shared" ca="1" si="30"/>
        <v>#N/A</v>
      </c>
      <c r="CQ45" s="146" t="e">
        <f t="shared" ca="1" si="31"/>
        <v>#N/A</v>
      </c>
      <c r="CR45" s="146" t="e">
        <f t="shared" ca="1" si="32"/>
        <v>#N/A</v>
      </c>
      <c r="CS45" s="146" t="e">
        <f t="shared" ca="1" si="33"/>
        <v>#N/A</v>
      </c>
      <c r="CT45" s="128" t="e">
        <f ca="1">IF(BL45&lt;&gt;"",IF(COUNTIF(BL$15:BL45,BL45)=1,ROW(),""),"")</f>
        <v>#N/A</v>
      </c>
      <c r="CU45" s="128" t="e">
        <f ca="1">IF(CB45&lt;&gt;"",IF(COUNTIF(CB$15:CB45,CB45)=1,ROW(),""),"")</f>
        <v>#N/A</v>
      </c>
      <c r="CV45" s="128" t="e">
        <f ca="1">IF(CG45&lt;&gt;"",IF(COUNTIF(CG$15:CG45,CG45)=1,ROW(),""),"")</f>
        <v>#N/A</v>
      </c>
      <c r="CW45" s="146" t="e">
        <f ca="1">IF(CI45&lt;&gt;"",IF(COUNTIF(CI$15:CI45,CI45)=1,ROW(),""),"")</f>
        <v>#N/A</v>
      </c>
      <c r="CX45" s="128" t="str">
        <f t="shared" ca="1" si="34"/>
        <v/>
      </c>
      <c r="CY45" s="128" t="str">
        <f t="shared" ca="1" si="35"/>
        <v/>
      </c>
      <c r="CZ45" s="128" t="str">
        <f t="shared" ca="1" si="36"/>
        <v/>
      </c>
      <c r="DA45" s="146" t="str">
        <f t="shared" ca="1" si="37"/>
        <v/>
      </c>
      <c r="DB45" s="32"/>
      <c r="DD45" s="65"/>
      <c r="DE45" s="32"/>
      <c r="DF45" s="32"/>
      <c r="DG45" s="32"/>
      <c r="DH45" s="32"/>
      <c r="DI45" s="261"/>
      <c r="DJ45" s="262"/>
      <c r="DK45" s="262"/>
      <c r="DL45" s="262"/>
      <c r="DM45" s="262"/>
      <c r="DN45" s="262"/>
      <c r="DO45" s="262"/>
      <c r="DP45" s="262"/>
      <c r="DQ45" s="262"/>
      <c r="DR45" s="262"/>
      <c r="DS45" s="262"/>
      <c r="DT45" s="262"/>
      <c r="DU45" s="262"/>
      <c r="DV45" s="262"/>
      <c r="DW45" s="262"/>
      <c r="DX45" s="262"/>
      <c r="DY45" s="262"/>
      <c r="DZ45" s="262"/>
      <c r="EA45" s="262"/>
      <c r="EB45" s="262"/>
      <c r="EC45" s="262"/>
      <c r="ED45" s="262"/>
      <c r="EE45" s="262"/>
      <c r="EF45" s="263"/>
      <c r="EG45" s="266"/>
      <c r="EH45" s="267"/>
      <c r="EI45" s="267"/>
      <c r="EJ45" s="267"/>
      <c r="EK45" s="267"/>
      <c r="EL45" s="267"/>
      <c r="EM45" s="267"/>
      <c r="EN45" s="267"/>
      <c r="EO45" s="267"/>
      <c r="EP45" s="267"/>
      <c r="EQ45" s="267"/>
      <c r="ER45" s="267"/>
      <c r="ES45" s="267"/>
      <c r="ET45" s="267"/>
      <c r="EU45" s="267"/>
      <c r="EV45" s="267"/>
      <c r="EW45" s="262"/>
      <c r="EX45" s="262"/>
      <c r="EY45" s="263"/>
      <c r="EZ45" s="32"/>
      <c r="FA45" s="32"/>
      <c r="FB45" s="32"/>
      <c r="FC45" s="32"/>
      <c r="FD45" s="32"/>
      <c r="FE45" s="32"/>
      <c r="FF45" s="32"/>
      <c r="FG45" s="64"/>
      <c r="FH45" s="32"/>
      <c r="FI45" s="32"/>
      <c r="FJ45" s="32"/>
      <c r="FK45" s="32"/>
      <c r="FL45" s="65"/>
      <c r="FN45" s="394"/>
      <c r="FO45" s="394"/>
      <c r="FP45" s="394"/>
      <c r="FQ45" s="394"/>
      <c r="FR45" s="394"/>
      <c r="FS45" s="394"/>
      <c r="FT45" s="394"/>
      <c r="FU45" s="394"/>
      <c r="FV45" s="394"/>
      <c r="FW45" s="394"/>
      <c r="FX45" s="398"/>
      <c r="FY45" s="399"/>
      <c r="FZ45" s="399"/>
      <c r="GA45" s="399"/>
      <c r="GB45" s="399"/>
      <c r="GC45" s="399"/>
      <c r="GD45" s="399"/>
      <c r="GE45" s="399"/>
      <c r="GF45" s="399"/>
      <c r="GG45" s="399"/>
      <c r="GH45" s="400"/>
      <c r="GI45" s="398"/>
      <c r="GJ45" s="399"/>
      <c r="GK45" s="399"/>
      <c r="GL45" s="399"/>
      <c r="GM45" s="399"/>
      <c r="GN45" s="399"/>
      <c r="GO45" s="399"/>
      <c r="GP45" s="399"/>
      <c r="GQ45" s="399"/>
      <c r="GR45" s="399"/>
      <c r="GS45" s="399"/>
      <c r="GT45" s="400"/>
      <c r="GU45" s="394" t="s">
        <v>150</v>
      </c>
      <c r="GV45" s="394"/>
      <c r="GW45" s="394"/>
      <c r="GX45" s="395" t="s">
        <v>153</v>
      </c>
      <c r="GY45" s="395"/>
      <c r="GZ45" s="395"/>
      <c r="HA45" s="395"/>
      <c r="HB45" s="395"/>
      <c r="HC45" s="395"/>
      <c r="HD45" s="395"/>
      <c r="HE45" s="395"/>
      <c r="HF45" s="395"/>
      <c r="HG45" s="395"/>
      <c r="HH45" s="395"/>
      <c r="HI45" s="395"/>
      <c r="HJ45" s="395"/>
      <c r="HK45" s="395"/>
      <c r="HL45" s="395"/>
      <c r="HM45" s="395"/>
      <c r="HN45" s="395"/>
      <c r="HO45" s="395"/>
      <c r="HP45" s="395"/>
      <c r="HQ45" s="395"/>
      <c r="HR45" s="395"/>
      <c r="HS45" s="395"/>
      <c r="HT45" s="395"/>
      <c r="HU45" s="395"/>
      <c r="HV45" s="395"/>
      <c r="HW45" s="395"/>
      <c r="HX45" s="395"/>
      <c r="HY45" s="395"/>
      <c r="HZ45" s="32"/>
      <c r="IA45" s="64"/>
      <c r="IB45" s="57"/>
      <c r="IC45" s="57"/>
      <c r="ID45" s="57"/>
      <c r="IF45" s="57"/>
      <c r="IG45" s="57"/>
      <c r="IH45" s="57"/>
      <c r="II45" s="57"/>
      <c r="IJ45" s="57"/>
      <c r="IK45" s="57"/>
      <c r="IL45" s="57"/>
      <c r="IM45" s="57"/>
      <c r="IN45" s="57"/>
      <c r="JQ45" s="57"/>
      <c r="JR45" s="57"/>
      <c r="JS45" s="57"/>
      <c r="JT45" s="57"/>
      <c r="JU45" s="57"/>
      <c r="JV45" s="57"/>
      <c r="JW45" s="57"/>
      <c r="JX45" s="57"/>
      <c r="JY45" s="57"/>
      <c r="JZ45" s="57"/>
      <c r="KA45" s="57"/>
      <c r="KB45" s="57"/>
      <c r="KC45" s="57"/>
      <c r="KD45" s="57"/>
      <c r="KE45" s="57"/>
      <c r="KF45" s="32"/>
      <c r="KG45" s="32"/>
      <c r="KH45" s="164"/>
      <c r="KI45" s="165"/>
      <c r="KJ45" s="165"/>
      <c r="KK45" s="396"/>
      <c r="KL45" s="396"/>
      <c r="KM45" s="422"/>
      <c r="KN45" s="404"/>
      <c r="KO45" s="404"/>
      <c r="KP45" s="404"/>
      <c r="KQ45" s="404"/>
      <c r="KR45" s="404"/>
      <c r="KS45" s="404"/>
      <c r="KT45" s="404"/>
      <c r="KU45" s="404"/>
      <c r="KV45" s="404"/>
      <c r="KW45" s="404"/>
      <c r="KX45" s="404"/>
      <c r="KY45" s="404"/>
      <c r="KZ45" s="404"/>
      <c r="LA45" s="404"/>
      <c r="LB45" s="405"/>
      <c r="LC45" s="408"/>
      <c r="LD45" s="408"/>
      <c r="LE45" s="408"/>
      <c r="LF45" s="408"/>
      <c r="LG45" s="408"/>
      <c r="LH45" s="408"/>
      <c r="LI45" s="408"/>
      <c r="LJ45" s="408"/>
      <c r="LK45" s="408"/>
      <c r="LL45" s="408"/>
      <c r="LM45" s="408"/>
      <c r="LN45" s="408"/>
      <c r="LO45" s="408"/>
      <c r="LP45" s="408"/>
      <c r="LQ45" s="408"/>
      <c r="LR45" s="408"/>
      <c r="LS45" s="408"/>
      <c r="LT45" s="408"/>
      <c r="LU45" s="408"/>
      <c r="LV45" s="396"/>
      <c r="LW45" s="396"/>
      <c r="LX45" s="396"/>
      <c r="LY45" s="396"/>
      <c r="LZ45" s="396"/>
      <c r="MA45" s="396"/>
      <c r="MB45" s="396"/>
      <c r="MC45" s="396"/>
      <c r="MD45" s="396"/>
      <c r="ME45" s="396"/>
      <c r="MF45" s="396"/>
      <c r="MG45" s="396"/>
      <c r="MH45" s="396"/>
      <c r="MI45" s="165"/>
      <c r="MJ45" s="165"/>
      <c r="MK45" s="165"/>
      <c r="ML45" s="164"/>
      <c r="MM45" s="32"/>
      <c r="MN45" s="32"/>
    </row>
    <row r="46" spans="2:352" ht="18" customHeight="1" x14ac:dyDescent="0.15">
      <c r="B46" s="83"/>
      <c r="C46" s="83"/>
      <c r="D46" s="83"/>
      <c r="E46" s="83"/>
      <c r="F46" s="83"/>
      <c r="G46" s="83"/>
      <c r="H46" s="83"/>
      <c r="I46" s="83"/>
      <c r="J46" s="83"/>
      <c r="K46" s="83"/>
      <c r="L46" s="83"/>
      <c r="M46" s="83"/>
      <c r="N46" s="83"/>
      <c r="O46" s="83"/>
      <c r="P46" s="83"/>
      <c r="Q46" s="83"/>
      <c r="R46" s="83"/>
      <c r="S46" s="83"/>
      <c r="T46" s="83"/>
      <c r="U46" s="83"/>
      <c r="V46" s="83"/>
      <c r="W46" s="93" t="str">
        <f>IF(BB46=0,"",BB46)</f>
        <v/>
      </c>
      <c r="X46" s="94"/>
      <c r="Y46" s="94"/>
      <c r="Z46" s="94"/>
      <c r="AA46" s="95"/>
      <c r="AB46" s="83"/>
      <c r="AC46" s="83"/>
      <c r="AD46" s="83"/>
      <c r="AE46" s="83"/>
      <c r="AF46" s="160"/>
      <c r="AG46" s="161"/>
      <c r="AH46" s="162"/>
      <c r="AI46" s="83"/>
      <c r="AJ46" s="83"/>
      <c r="AK46" s="83"/>
      <c r="AL46" s="83"/>
      <c r="AM46" s="83"/>
      <c r="AN46" s="83"/>
      <c r="AO46" s="83"/>
      <c r="AP46" s="83"/>
      <c r="AQ46" s="83"/>
      <c r="AR46" s="83"/>
      <c r="AS46" s="83"/>
      <c r="AT46" s="83"/>
      <c r="AU46" s="83"/>
      <c r="AV46" s="83"/>
      <c r="AW46" s="83"/>
      <c r="AX46" s="90" t="e">
        <f t="shared" ca="1" si="4"/>
        <v>#N/A</v>
      </c>
      <c r="AY46" s="132"/>
      <c r="AZ46" s="133"/>
      <c r="BA46" s="134"/>
      <c r="BB46" s="134"/>
      <c r="BC46" s="127" t="str">
        <f t="shared" si="7"/>
        <v/>
      </c>
      <c r="BD46" s="127" t="str">
        <f t="shared" si="8"/>
        <v/>
      </c>
      <c r="BE46" s="126" t="str">
        <f t="shared" si="9"/>
        <v/>
      </c>
      <c r="BF46" s="126" t="str">
        <f t="shared" si="10"/>
        <v/>
      </c>
      <c r="BG46" s="128" t="str">
        <f t="shared" si="41"/>
        <v/>
      </c>
      <c r="BH46" s="124" t="str">
        <f t="shared" si="1"/>
        <v/>
      </c>
      <c r="BI46" s="128" t="e">
        <f ca="1">IF(AND($AX46&lt;&gt;"",BE46&lt;&gt;"",BG46&gt;=IF(BG47="",0,BG47)),SUM(INDIRECT("bh"&amp;ROW()-BG46+1):BH46),"")</f>
        <v>#N/A</v>
      </c>
      <c r="BJ46" s="128" t="e">
        <f t="shared" ca="1" si="11"/>
        <v>#N/A</v>
      </c>
      <c r="BK46" s="128" t="e">
        <f t="shared" ca="1" si="12"/>
        <v>#N/A</v>
      </c>
      <c r="BL46" s="128" t="e">
        <f ca="1">IF(BK46="","",LEFT(AX46,3)&amp;TEXT(VLOOKUP(BK46,基本設定!$D$3:$E$50,2,FALSE),"000"))</f>
        <v>#N/A</v>
      </c>
      <c r="BM46" s="128" t="e">
        <f ca="1">IF(BL46="","",VLOOKUP(BL46,単価設定!$A$3:$F$477,6,FALSE))</f>
        <v>#N/A</v>
      </c>
      <c r="BN46" s="135"/>
      <c r="BO46" s="135"/>
      <c r="BP46" s="132"/>
      <c r="BQ46" s="135"/>
      <c r="BR46" s="136"/>
      <c r="BS46" s="136"/>
      <c r="BT46" s="127" t="str">
        <f t="shared" si="18"/>
        <v/>
      </c>
      <c r="BU46" s="127" t="str">
        <f t="shared" si="19"/>
        <v/>
      </c>
      <c r="BV46" s="126" t="str">
        <f t="shared" si="20"/>
        <v/>
      </c>
      <c r="BW46" s="126" t="str">
        <f t="shared" si="21"/>
        <v/>
      </c>
      <c r="BX46" s="128" t="str">
        <f t="shared" si="43"/>
        <v/>
      </c>
      <c r="BY46" s="124" t="str">
        <f t="shared" si="2"/>
        <v/>
      </c>
      <c r="BZ46" s="128" t="e">
        <f ca="1">IF(AND($AX46&lt;&gt;"",BV46&lt;&gt;"",BX46&gt;=IF(BX47="",0,BX47)),SUM(INDIRECT("by" &amp; ROW()-BX46+1):BY46),"")</f>
        <v>#N/A</v>
      </c>
      <c r="CA46" s="128" t="e">
        <f t="shared" ca="1" si="22"/>
        <v>#N/A</v>
      </c>
      <c r="CB46" s="128" t="e">
        <f t="shared" ca="1" si="23"/>
        <v>#N/A</v>
      </c>
      <c r="CC46" s="128" t="e">
        <f ca="1">IF(CB46="","",LEFT($AX46,3)&amp;TEXT(VLOOKUP(CB46,基本設定!$D$3:$E$50,2,FALSE),"100"))</f>
        <v>#N/A</v>
      </c>
      <c r="CD46" s="128" t="e">
        <f ca="1">IF(CC46="","",VLOOKUP(CC46,単価設定!$A$3:$F$477,6,FALSE))</f>
        <v>#N/A</v>
      </c>
      <c r="CE46" s="136"/>
      <c r="CF46" s="136"/>
      <c r="CG46" s="136"/>
      <c r="CH46" s="136"/>
      <c r="CI46" s="136"/>
      <c r="CJ46" s="136"/>
      <c r="CK46" s="128">
        <f t="shared" si="27"/>
        <v>0</v>
      </c>
      <c r="CL46" s="128" t="e">
        <f ca="1">SUM(CK$15:$CK46)</f>
        <v>#N/A</v>
      </c>
      <c r="CM46" s="128" t="e">
        <f t="shared" ca="1" si="28"/>
        <v>#N/A</v>
      </c>
      <c r="CN46" s="128" t="str">
        <f t="shared" si="47"/>
        <v/>
      </c>
      <c r="CO46" s="128" t="str">
        <f t="shared" si="29"/>
        <v/>
      </c>
      <c r="CP46" s="146" t="str">
        <f t="shared" si="30"/>
        <v/>
      </c>
      <c r="CQ46" s="146" t="str">
        <f t="shared" si="31"/>
        <v/>
      </c>
      <c r="CR46" s="146" t="str">
        <f t="shared" si="32"/>
        <v/>
      </c>
      <c r="CS46" s="146" t="str">
        <f t="shared" si="33"/>
        <v/>
      </c>
      <c r="CT46" s="128" t="e">
        <f ca="1">IF(BL46&lt;&gt;"",IF(COUNTIF(BL$15:BL46,BL46)=1,ROW(),""),"")</f>
        <v>#N/A</v>
      </c>
      <c r="CU46" s="128" t="e">
        <f ca="1">IF(CB46&lt;&gt;"",IF(COUNTIF(CB$15:CB46,CB46)=1,ROW(),""),"")</f>
        <v>#N/A</v>
      </c>
      <c r="CV46" s="128" t="str">
        <f>IF(CG46&lt;&gt;"",IF(COUNTIF(CG$15:CG46,CG46)=1,ROW(),""),"")</f>
        <v/>
      </c>
      <c r="CW46" s="146" t="str">
        <f>IF(CI46&lt;&gt;"",IF(COUNTIF(CI$15:CI46,CI46)=1,ROW(),""),"")</f>
        <v/>
      </c>
      <c r="CX46" s="128" t="str">
        <f t="shared" ca="1" si="34"/>
        <v/>
      </c>
      <c r="CY46" s="128" t="str">
        <f t="shared" ca="1" si="35"/>
        <v/>
      </c>
      <c r="CZ46" s="128" t="str">
        <f t="shared" ca="1" si="36"/>
        <v/>
      </c>
      <c r="DA46" s="146" t="str">
        <f t="shared" ca="1" si="37"/>
        <v/>
      </c>
      <c r="DD46" s="65"/>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24">
        <f ca="1">IF(EG44&gt;0,1,0)</f>
        <v>0</v>
      </c>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64"/>
      <c r="FH46" s="32"/>
      <c r="FI46" s="32"/>
      <c r="FJ46" s="32"/>
      <c r="FK46" s="32"/>
      <c r="FL46" s="65"/>
      <c r="FN46" s="394"/>
      <c r="FO46" s="394"/>
      <c r="FP46" s="394"/>
      <c r="FQ46" s="394"/>
      <c r="FR46" s="394"/>
      <c r="FS46" s="394"/>
      <c r="FT46" s="394"/>
      <c r="FU46" s="394"/>
      <c r="FV46" s="394"/>
      <c r="FW46" s="394"/>
      <c r="FX46" s="401"/>
      <c r="FY46" s="402"/>
      <c r="FZ46" s="402"/>
      <c r="GA46" s="402"/>
      <c r="GB46" s="402"/>
      <c r="GC46" s="402"/>
      <c r="GD46" s="402"/>
      <c r="GE46" s="402"/>
      <c r="GF46" s="402"/>
      <c r="GG46" s="402"/>
      <c r="GH46" s="403"/>
      <c r="GI46" s="401"/>
      <c r="GJ46" s="402"/>
      <c r="GK46" s="402"/>
      <c r="GL46" s="402"/>
      <c r="GM46" s="402"/>
      <c r="GN46" s="402"/>
      <c r="GO46" s="402"/>
      <c r="GP46" s="402"/>
      <c r="GQ46" s="402"/>
      <c r="GR46" s="402"/>
      <c r="GS46" s="402"/>
      <c r="GT46" s="403"/>
      <c r="GU46" s="394" t="s">
        <v>150</v>
      </c>
      <c r="GV46" s="394"/>
      <c r="GW46" s="394"/>
      <c r="GX46" s="395" t="s">
        <v>152</v>
      </c>
      <c r="GY46" s="395"/>
      <c r="GZ46" s="395"/>
      <c r="HA46" s="395"/>
      <c r="HB46" s="395"/>
      <c r="HC46" s="395"/>
      <c r="HD46" s="395"/>
      <c r="HE46" s="395"/>
      <c r="HF46" s="395"/>
      <c r="HG46" s="395"/>
      <c r="HH46" s="395"/>
      <c r="HI46" s="395"/>
      <c r="HJ46" s="395"/>
      <c r="HK46" s="395"/>
      <c r="HL46" s="395"/>
      <c r="HM46" s="395"/>
      <c r="HN46" s="395"/>
      <c r="HO46" s="395"/>
      <c r="HP46" s="395"/>
      <c r="HQ46" s="395"/>
      <c r="HR46" s="395"/>
      <c r="HS46" s="395"/>
      <c r="HT46" s="395"/>
      <c r="HU46" s="395"/>
      <c r="HV46" s="395"/>
      <c r="HW46" s="395"/>
      <c r="HX46" s="395"/>
      <c r="HY46" s="395"/>
      <c r="HZ46" s="32"/>
      <c r="IA46" s="64"/>
      <c r="IB46" s="57"/>
      <c r="IC46" s="57"/>
      <c r="ID46" s="57"/>
      <c r="IE46" s="57"/>
      <c r="KD46" s="57"/>
      <c r="KE46" s="57"/>
      <c r="KF46" s="32"/>
      <c r="KG46" s="32"/>
      <c r="KH46" s="164"/>
      <c r="KI46" s="165"/>
      <c r="KJ46" s="165"/>
      <c r="KK46" s="396"/>
      <c r="KL46" s="396"/>
      <c r="KM46" s="422"/>
      <c r="KN46" s="404"/>
      <c r="KO46" s="404"/>
      <c r="KP46" s="404"/>
      <c r="KQ46" s="404"/>
      <c r="KR46" s="404"/>
      <c r="KS46" s="404"/>
      <c r="KT46" s="404"/>
      <c r="KU46" s="404"/>
      <c r="KV46" s="404"/>
      <c r="KW46" s="404"/>
      <c r="KX46" s="404"/>
      <c r="KY46" s="404"/>
      <c r="KZ46" s="404"/>
      <c r="LA46" s="404"/>
      <c r="LB46" s="405"/>
      <c r="LC46" s="408" t="str">
        <f>LC21</f>
        <v>小計　Ｂ＝①＋②＋③</v>
      </c>
      <c r="LD46" s="408"/>
      <c r="LE46" s="408"/>
      <c r="LF46" s="408"/>
      <c r="LG46" s="408"/>
      <c r="LH46" s="408"/>
      <c r="LI46" s="408"/>
      <c r="LJ46" s="408"/>
      <c r="LK46" s="408"/>
      <c r="LL46" s="408"/>
      <c r="LM46" s="408"/>
      <c r="LN46" s="408"/>
      <c r="LO46" s="408"/>
      <c r="LP46" s="408"/>
      <c r="LQ46" s="408"/>
      <c r="LR46" s="408"/>
      <c r="LS46" s="408"/>
      <c r="LT46" s="408"/>
      <c r="LU46" s="408"/>
      <c r="LV46" s="409">
        <f>LV21</f>
        <v>0</v>
      </c>
      <c r="LW46" s="409"/>
      <c r="LX46" s="409"/>
      <c r="LY46" s="409"/>
      <c r="LZ46" s="409"/>
      <c r="MA46" s="409"/>
      <c r="MB46" s="409"/>
      <c r="MC46" s="409"/>
      <c r="MD46" s="409"/>
      <c r="ME46" s="409"/>
      <c r="MF46" s="409"/>
      <c r="MG46" s="409"/>
      <c r="MH46" s="409"/>
      <c r="MI46" s="165"/>
      <c r="MJ46" s="165"/>
      <c r="MK46" s="165"/>
      <c r="ML46" s="164"/>
      <c r="MM46" s="32"/>
      <c r="MN46" s="32"/>
    </row>
    <row r="47" spans="2:352" ht="18" customHeight="1" x14ac:dyDescent="0.15">
      <c r="B47" s="240" t="s">
        <v>40</v>
      </c>
      <c r="C47" s="241"/>
      <c r="D47" s="241"/>
      <c r="E47" s="241"/>
      <c r="F47" s="241"/>
      <c r="G47" s="241"/>
      <c r="H47" s="242"/>
      <c r="I47" s="243"/>
      <c r="J47" s="243"/>
      <c r="K47" s="243"/>
      <c r="L47" s="243"/>
      <c r="M47" s="243"/>
      <c r="N47" s="243"/>
      <c r="O47" s="245">
        <f>SUM(O$15:P$45)+SUM(O$64:P$94)+SUM(O$113:P$143)</f>
        <v>0</v>
      </c>
      <c r="P47" s="245"/>
      <c r="Q47" s="246">
        <f>SUM(Q$15:V$45)+SUM(Q$64:V$94)+SUM(Q$113:V$143)</f>
        <v>0</v>
      </c>
      <c r="R47" s="246"/>
      <c r="S47" s="246"/>
      <c r="T47" s="246"/>
      <c r="U47" s="246"/>
      <c r="V47" s="246"/>
      <c r="W47" s="247">
        <f>SUM(BN$15:BN$45)+SUM(BN$64:BN$94)+SUM(BN$113:BN$143)+SUM(CE$15:CE$45)+SUM(CE$64:CE$94)+SUM(CE$113:CE$143)</f>
        <v>0</v>
      </c>
      <c r="X47" s="247"/>
      <c r="Y47" s="247"/>
      <c r="Z47" s="247"/>
      <c r="AA47" s="247"/>
      <c r="AB47" s="239">
        <f>SUM(AB$15:AC$45)+SUM(AB$64:AC$94)+SUM(AB$113:AC$143)</f>
        <v>0</v>
      </c>
      <c r="AC47" s="239"/>
      <c r="AD47" s="243"/>
      <c r="AE47" s="243"/>
      <c r="AF47" s="248">
        <f>SUM(AF$15:AH$45)+SUM(AF$64:AH$94)+SUM(AF$113:AH$143)</f>
        <v>0</v>
      </c>
      <c r="AG47" s="248"/>
      <c r="AH47" s="248"/>
      <c r="AI47" s="243"/>
      <c r="AJ47" s="243"/>
      <c r="AK47" s="243"/>
      <c r="AL47" s="243"/>
      <c r="AM47" s="243"/>
      <c r="AN47" s="243"/>
      <c r="AO47" s="243"/>
      <c r="AP47" s="243"/>
      <c r="AQ47" s="243"/>
      <c r="AR47" s="243"/>
      <c r="AS47" s="243"/>
      <c r="AT47" s="243"/>
      <c r="AU47" s="243"/>
      <c r="AV47" s="243"/>
      <c r="AW47" s="101"/>
      <c r="AX47" s="90" t="e">
        <f t="shared" ca="1" si="4"/>
        <v>#N/A</v>
      </c>
      <c r="AY47" s="132"/>
      <c r="AZ47" s="133"/>
      <c r="BA47" s="134"/>
      <c r="BB47" s="134"/>
      <c r="BC47" s="127" t="str">
        <f t="shared" si="7"/>
        <v/>
      </c>
      <c r="BD47" s="127" t="str">
        <f t="shared" si="8"/>
        <v/>
      </c>
      <c r="BE47" s="126" t="str">
        <f t="shared" si="9"/>
        <v/>
      </c>
      <c r="BF47" s="126" t="str">
        <f t="shared" si="10"/>
        <v/>
      </c>
      <c r="BG47" s="128" t="str">
        <f t="shared" si="41"/>
        <v/>
      </c>
      <c r="BH47" s="124" t="str">
        <f t="shared" si="1"/>
        <v/>
      </c>
      <c r="BI47" s="128" t="e">
        <f ca="1">IF(AND($AX47&lt;&gt;"",BE47&lt;&gt;"",BG47&gt;=IF(BG48="",0,BG48)),SUM(INDIRECT("bh"&amp;ROW()-BG47+1):BH47),"")</f>
        <v>#N/A</v>
      </c>
      <c r="BJ47" s="128" t="e">
        <f t="shared" ca="1" si="11"/>
        <v>#N/A</v>
      </c>
      <c r="BK47" s="128" t="e">
        <f t="shared" ca="1" si="12"/>
        <v>#N/A</v>
      </c>
      <c r="BL47" s="128" t="e">
        <f ca="1">IF(BK47="","",LEFT(AX47,3)&amp;TEXT(VLOOKUP(BK47,基本設定!$D$3:$E$50,2,FALSE),"000"))</f>
        <v>#N/A</v>
      </c>
      <c r="BM47" s="128" t="e">
        <f ca="1">IF(BL47="","",VLOOKUP(BL47,単価設定!$A$3:$F$477,6,FALSE))</f>
        <v>#N/A</v>
      </c>
      <c r="BN47" s="135"/>
      <c r="BO47" s="135"/>
      <c r="BP47" s="132"/>
      <c r="BQ47" s="135"/>
      <c r="BR47" s="136"/>
      <c r="BS47" s="136"/>
      <c r="BT47" s="127" t="str">
        <f t="shared" si="18"/>
        <v/>
      </c>
      <c r="BU47" s="127" t="str">
        <f t="shared" si="19"/>
        <v/>
      </c>
      <c r="BV47" s="126" t="str">
        <f t="shared" si="20"/>
        <v/>
      </c>
      <c r="BW47" s="126" t="str">
        <f t="shared" si="21"/>
        <v/>
      </c>
      <c r="BX47" s="128" t="str">
        <f t="shared" si="43"/>
        <v/>
      </c>
      <c r="BY47" s="124" t="str">
        <f t="shared" si="2"/>
        <v/>
      </c>
      <c r="BZ47" s="128" t="e">
        <f ca="1">IF(AND($AX47&lt;&gt;"",BV47&lt;&gt;"",BX47&gt;=IF(BX48="",0,BX48)),SUM(INDIRECT("by" &amp; ROW()-BX47+1):BY47),"")</f>
        <v>#N/A</v>
      </c>
      <c r="CA47" s="128" t="e">
        <f t="shared" ca="1" si="22"/>
        <v>#N/A</v>
      </c>
      <c r="CB47" s="128" t="e">
        <f t="shared" ca="1" si="23"/>
        <v>#N/A</v>
      </c>
      <c r="CC47" s="128" t="e">
        <f ca="1">IF(CB47="","",LEFT($AX47,3)&amp;TEXT(VLOOKUP(CB47,基本設定!$D$3:$E$50,2,FALSE),"100"))</f>
        <v>#N/A</v>
      </c>
      <c r="CD47" s="128" t="e">
        <f ca="1">IF(CC47="","",VLOOKUP(CC47,単価設定!$A$3:$F$477,6,FALSE))</f>
        <v>#N/A</v>
      </c>
      <c r="CE47" s="136"/>
      <c r="CF47" s="136"/>
      <c r="CG47" s="136"/>
      <c r="CH47" s="136"/>
      <c r="CI47" s="136"/>
      <c r="CJ47" s="136"/>
      <c r="CK47" s="128">
        <f t="shared" si="27"/>
        <v>0</v>
      </c>
      <c r="CL47" s="128" t="e">
        <f ca="1">SUM(CK$15:$CK47)</f>
        <v>#N/A</v>
      </c>
      <c r="CM47" s="128" t="e">
        <f t="shared" ca="1" si="28"/>
        <v>#N/A</v>
      </c>
      <c r="CN47" s="128" t="str">
        <f t="shared" si="47"/>
        <v/>
      </c>
      <c r="CO47" s="128" t="str">
        <f t="shared" si="29"/>
        <v/>
      </c>
      <c r="CP47" s="146" t="str">
        <f t="shared" si="30"/>
        <v/>
      </c>
      <c r="CQ47" s="146" t="str">
        <f t="shared" si="31"/>
        <v/>
      </c>
      <c r="CR47" s="146" t="str">
        <f t="shared" si="32"/>
        <v/>
      </c>
      <c r="CS47" s="146" t="str">
        <f t="shared" si="33"/>
        <v/>
      </c>
      <c r="CT47" s="128" t="e">
        <f ca="1">IF(BL47&lt;&gt;"",IF(COUNTIF(BL$15:BL47,BL47)=1,ROW(),""),"")</f>
        <v>#N/A</v>
      </c>
      <c r="CU47" s="128" t="e">
        <f ca="1">IF(CB47&lt;&gt;"",IF(COUNTIF(CB$15:CB47,CB47)=1,ROW(),""),"")</f>
        <v>#N/A</v>
      </c>
      <c r="CV47" s="128" t="str">
        <f>IF(CG47&lt;&gt;"",IF(COUNTIF(CG$15:CG47,CG47)=1,ROW(),""),"")</f>
        <v/>
      </c>
      <c r="CW47" s="146" t="str">
        <f>IF(CI47&lt;&gt;"",IF(COUNTIF(CI$15:CI47,CI47)=1,ROW(),""),"")</f>
        <v/>
      </c>
      <c r="CX47" s="128" t="str">
        <f t="shared" ca="1" si="34"/>
        <v/>
      </c>
      <c r="CY47" s="128" t="str">
        <f t="shared" ca="1" si="35"/>
        <v/>
      </c>
      <c r="CZ47" s="128" t="str">
        <f t="shared" ca="1" si="36"/>
        <v/>
      </c>
      <c r="DA47" s="146" t="str">
        <f t="shared" ca="1" si="37"/>
        <v/>
      </c>
      <c r="DD47" s="65"/>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67"/>
      <c r="EK47" s="67"/>
      <c r="EL47" s="67"/>
      <c r="EM47" s="67"/>
      <c r="EN47" s="67"/>
      <c r="EO47" s="67"/>
      <c r="EP47" s="67"/>
      <c r="EQ47" s="67"/>
      <c r="ER47" s="67"/>
      <c r="ES47" s="67"/>
      <c r="ET47" s="67"/>
      <c r="EU47" s="67"/>
      <c r="EV47" s="67"/>
      <c r="EW47" s="67"/>
      <c r="EX47" s="67"/>
      <c r="EY47" s="67"/>
      <c r="EZ47" s="67"/>
      <c r="FA47" s="67"/>
      <c r="FB47" s="67"/>
      <c r="FC47" s="67"/>
      <c r="FD47" s="32"/>
      <c r="FE47" s="32"/>
      <c r="FF47" s="32"/>
      <c r="FG47" s="64"/>
      <c r="FH47" s="32"/>
      <c r="FI47" s="32"/>
      <c r="FJ47" s="32"/>
      <c r="FK47" s="32"/>
      <c r="FL47" s="65"/>
      <c r="FN47" s="394"/>
      <c r="FO47" s="394"/>
      <c r="FP47" s="394"/>
      <c r="FQ47" s="394"/>
      <c r="FR47" s="394"/>
      <c r="FS47" s="394"/>
      <c r="FT47" s="394"/>
      <c r="FU47" s="394"/>
      <c r="FV47" s="394"/>
      <c r="FW47" s="394"/>
      <c r="FX47" s="398"/>
      <c r="FY47" s="399"/>
      <c r="FZ47" s="399"/>
      <c r="GA47" s="399"/>
      <c r="GB47" s="399"/>
      <c r="GC47" s="399"/>
      <c r="GD47" s="399"/>
      <c r="GE47" s="399"/>
      <c r="GF47" s="399"/>
      <c r="GG47" s="399"/>
      <c r="GH47" s="400"/>
      <c r="GI47" s="398"/>
      <c r="GJ47" s="399"/>
      <c r="GK47" s="399"/>
      <c r="GL47" s="399"/>
      <c r="GM47" s="399"/>
      <c r="GN47" s="399"/>
      <c r="GO47" s="399"/>
      <c r="GP47" s="399"/>
      <c r="GQ47" s="399"/>
      <c r="GR47" s="399"/>
      <c r="GS47" s="399"/>
      <c r="GT47" s="400"/>
      <c r="GU47" s="394" t="s">
        <v>150</v>
      </c>
      <c r="GV47" s="394"/>
      <c r="GW47" s="394"/>
      <c r="GX47" s="395" t="s">
        <v>153</v>
      </c>
      <c r="GY47" s="395"/>
      <c r="GZ47" s="395"/>
      <c r="HA47" s="395"/>
      <c r="HB47" s="395"/>
      <c r="HC47" s="395"/>
      <c r="HD47" s="395"/>
      <c r="HE47" s="395"/>
      <c r="HF47" s="395"/>
      <c r="HG47" s="395"/>
      <c r="HH47" s="395"/>
      <c r="HI47" s="395"/>
      <c r="HJ47" s="395"/>
      <c r="HK47" s="395"/>
      <c r="HL47" s="395"/>
      <c r="HM47" s="395"/>
      <c r="HN47" s="395"/>
      <c r="HO47" s="395"/>
      <c r="HP47" s="395"/>
      <c r="HQ47" s="395"/>
      <c r="HR47" s="395"/>
      <c r="HS47" s="395"/>
      <c r="HT47" s="395"/>
      <c r="HU47" s="395"/>
      <c r="HV47" s="395"/>
      <c r="HW47" s="395"/>
      <c r="HX47" s="395"/>
      <c r="HY47" s="395"/>
      <c r="HZ47" s="32"/>
      <c r="IA47" s="64"/>
      <c r="IB47" s="57"/>
      <c r="IC47" s="57"/>
      <c r="ID47" s="57"/>
      <c r="IE47" s="57"/>
      <c r="IF47" s="57"/>
      <c r="IG47" s="57"/>
      <c r="IH47" s="57"/>
      <c r="II47" s="57"/>
      <c r="IJ47" s="57"/>
      <c r="IK47" s="57"/>
      <c r="IL47" s="57"/>
      <c r="IM47" s="57"/>
      <c r="IN47" s="57"/>
      <c r="IO47" s="57"/>
      <c r="IP47" s="57"/>
      <c r="IQ47" s="57"/>
      <c r="IR47" s="57"/>
      <c r="IS47" s="57"/>
      <c r="IT47" s="57"/>
      <c r="IU47" s="57"/>
      <c r="IV47" s="57"/>
      <c r="IW47" s="57"/>
      <c r="IX47" s="57"/>
      <c r="IY47" s="57"/>
      <c r="IZ47" s="57"/>
      <c r="JA47" s="57"/>
      <c r="JB47" s="57"/>
      <c r="JC47" s="57"/>
      <c r="JD47" s="57"/>
      <c r="JE47" s="57"/>
      <c r="JF47" s="57"/>
      <c r="JG47" s="57"/>
      <c r="JH47" s="57"/>
      <c r="JI47" s="57"/>
      <c r="JJ47" s="57"/>
      <c r="JK47" s="57"/>
      <c r="JL47" s="57"/>
      <c r="JM47" s="57"/>
      <c r="JN47" s="57"/>
      <c r="JO47" s="57"/>
      <c r="JP47" s="57"/>
      <c r="JQ47" s="57"/>
      <c r="JR47" s="57"/>
      <c r="JS47" s="57"/>
      <c r="JT47" s="57"/>
      <c r="JU47" s="57"/>
      <c r="JV47" s="57"/>
      <c r="JW47" s="57"/>
      <c r="JX47" s="57"/>
      <c r="JY47" s="57"/>
      <c r="JZ47" s="57"/>
      <c r="KA47" s="57"/>
      <c r="KB47" s="57"/>
      <c r="KC47" s="57"/>
      <c r="KD47" s="57"/>
      <c r="KE47" s="57"/>
      <c r="KF47" s="32"/>
      <c r="KG47" s="32"/>
      <c r="KH47" s="164"/>
      <c r="KI47" s="165"/>
      <c r="KJ47" s="68"/>
      <c r="KK47" s="396"/>
      <c r="KL47" s="396"/>
      <c r="KM47" s="423"/>
      <c r="KN47" s="406"/>
      <c r="KO47" s="406"/>
      <c r="KP47" s="406"/>
      <c r="KQ47" s="406"/>
      <c r="KR47" s="406"/>
      <c r="KS47" s="406"/>
      <c r="KT47" s="406"/>
      <c r="KU47" s="406"/>
      <c r="KV47" s="406"/>
      <c r="KW47" s="406"/>
      <c r="KX47" s="406"/>
      <c r="KY47" s="406"/>
      <c r="KZ47" s="406"/>
      <c r="LA47" s="406"/>
      <c r="LB47" s="407"/>
      <c r="LC47" s="408"/>
      <c r="LD47" s="408"/>
      <c r="LE47" s="408"/>
      <c r="LF47" s="408"/>
      <c r="LG47" s="408"/>
      <c r="LH47" s="408"/>
      <c r="LI47" s="408"/>
      <c r="LJ47" s="408"/>
      <c r="LK47" s="408"/>
      <c r="LL47" s="408"/>
      <c r="LM47" s="408"/>
      <c r="LN47" s="408"/>
      <c r="LO47" s="408"/>
      <c r="LP47" s="408"/>
      <c r="LQ47" s="408"/>
      <c r="LR47" s="408"/>
      <c r="LS47" s="408"/>
      <c r="LT47" s="408"/>
      <c r="LU47" s="408"/>
      <c r="LV47" s="409"/>
      <c r="LW47" s="409"/>
      <c r="LX47" s="409"/>
      <c r="LY47" s="409"/>
      <c r="LZ47" s="409"/>
      <c r="MA47" s="409"/>
      <c r="MB47" s="409"/>
      <c r="MC47" s="409"/>
      <c r="MD47" s="409"/>
      <c r="ME47" s="409"/>
      <c r="MF47" s="409"/>
      <c r="MG47" s="409"/>
      <c r="MH47" s="409"/>
      <c r="MI47" s="165"/>
      <c r="MJ47" s="165"/>
      <c r="MK47" s="165"/>
      <c r="ML47" s="164"/>
      <c r="MM47" s="32"/>
      <c r="MN47" s="32"/>
    </row>
    <row r="48" spans="2:352" ht="18" customHeight="1" x14ac:dyDescent="0.15">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90" t="e">
        <f t="shared" ca="1" si="4"/>
        <v>#N/A</v>
      </c>
      <c r="AY48" s="132"/>
      <c r="AZ48" s="133"/>
      <c r="BA48" s="134"/>
      <c r="BB48" s="134"/>
      <c r="BC48" s="127" t="str">
        <f t="shared" si="7"/>
        <v/>
      </c>
      <c r="BD48" s="127" t="str">
        <f t="shared" si="8"/>
        <v/>
      </c>
      <c r="BE48" s="126" t="str">
        <f t="shared" si="9"/>
        <v/>
      </c>
      <c r="BF48" s="126" t="str">
        <f t="shared" si="10"/>
        <v/>
      </c>
      <c r="BG48" s="128" t="str">
        <f t="shared" si="41"/>
        <v/>
      </c>
      <c r="BH48" s="124" t="str">
        <f t="shared" si="1"/>
        <v/>
      </c>
      <c r="BI48" s="128" t="e">
        <f ca="1">IF(AND($AX48&lt;&gt;"",BE48&lt;&gt;"",BG48&gt;=IF(BG49="",0,BG49)),SUM(INDIRECT("bh"&amp;ROW()-BG48+1):BH48),"")</f>
        <v>#N/A</v>
      </c>
      <c r="BJ48" s="128" t="e">
        <f t="shared" ca="1" si="11"/>
        <v>#N/A</v>
      </c>
      <c r="BK48" s="128" t="e">
        <f t="shared" ca="1" si="12"/>
        <v>#N/A</v>
      </c>
      <c r="BL48" s="128" t="e">
        <f ca="1">IF(BK48="","",LEFT(AX48,3)&amp;TEXT(VLOOKUP(BK48,基本設定!$D$3:$E$50,2,FALSE),"000"))</f>
        <v>#N/A</v>
      </c>
      <c r="BM48" s="128" t="e">
        <f ca="1">IF(BL48="","",VLOOKUP(BL48,単価設定!$A$3:$F$477,6,FALSE))</f>
        <v>#N/A</v>
      </c>
      <c r="BN48" s="135"/>
      <c r="BO48" s="135"/>
      <c r="BP48" s="132"/>
      <c r="BQ48" s="135"/>
      <c r="BR48" s="136"/>
      <c r="BS48" s="136"/>
      <c r="BT48" s="127" t="str">
        <f t="shared" si="18"/>
        <v/>
      </c>
      <c r="BU48" s="127" t="str">
        <f t="shared" si="19"/>
        <v/>
      </c>
      <c r="BV48" s="126" t="str">
        <f t="shared" si="20"/>
        <v/>
      </c>
      <c r="BW48" s="126" t="str">
        <f t="shared" si="21"/>
        <v/>
      </c>
      <c r="BX48" s="128" t="str">
        <f t="shared" si="43"/>
        <v/>
      </c>
      <c r="BY48" s="124" t="str">
        <f t="shared" si="2"/>
        <v/>
      </c>
      <c r="BZ48" s="128" t="e">
        <f ca="1">IF(AND($AX48&lt;&gt;"",BV48&lt;&gt;"",BX48&gt;=IF(BX49="",0,BX49)),SUM(INDIRECT("by" &amp; ROW()-BX48+1):BY48),"")</f>
        <v>#N/A</v>
      </c>
      <c r="CA48" s="128" t="e">
        <f t="shared" ca="1" si="22"/>
        <v>#N/A</v>
      </c>
      <c r="CB48" s="128" t="e">
        <f t="shared" ca="1" si="23"/>
        <v>#N/A</v>
      </c>
      <c r="CC48" s="128" t="e">
        <f ca="1">IF(CB48="","",LEFT($AX48,3)&amp;TEXT(VLOOKUP(CB48,基本設定!$D$3:$E$50,2,FALSE),"100"))</f>
        <v>#N/A</v>
      </c>
      <c r="CD48" s="128" t="e">
        <f ca="1">IF(CC48="","",VLOOKUP(CC48,単価設定!$A$3:$F$477,6,FALSE))</f>
        <v>#N/A</v>
      </c>
      <c r="CE48" s="136"/>
      <c r="CF48" s="136"/>
      <c r="CG48" s="136"/>
      <c r="CH48" s="136"/>
      <c r="CI48" s="136"/>
      <c r="CJ48" s="136"/>
      <c r="CK48" s="128">
        <f t="shared" si="27"/>
        <v>0</v>
      </c>
      <c r="CL48" s="128" t="e">
        <f ca="1">SUM(CK$15:$CK48)</f>
        <v>#N/A</v>
      </c>
      <c r="CM48" s="128" t="e">
        <f t="shared" ca="1" si="28"/>
        <v>#N/A</v>
      </c>
      <c r="CN48" s="128" t="str">
        <f t="shared" si="47"/>
        <v/>
      </c>
      <c r="CO48" s="128" t="str">
        <f t="shared" si="29"/>
        <v/>
      </c>
      <c r="CP48" s="146" t="str">
        <f t="shared" si="30"/>
        <v/>
      </c>
      <c r="CQ48" s="146" t="str">
        <f t="shared" si="31"/>
        <v/>
      </c>
      <c r="CR48" s="146" t="str">
        <f t="shared" si="32"/>
        <v/>
      </c>
      <c r="CS48" s="146" t="str">
        <f t="shared" si="33"/>
        <v/>
      </c>
      <c r="CT48" s="128" t="e">
        <f ca="1">IF(BL48&lt;&gt;"",IF(COUNTIF(BL$15:BL48,BL48)=1,ROW(),""),"")</f>
        <v>#N/A</v>
      </c>
      <c r="CU48" s="128" t="e">
        <f ca="1">IF(CB48&lt;&gt;"",IF(COUNTIF(CB$15:CB48,CB48)=1,ROW(),""),"")</f>
        <v>#N/A</v>
      </c>
      <c r="CV48" s="128" t="str">
        <f>IF(CG48&lt;&gt;"",IF(COUNTIF(CG$15:CG48,CG48)=1,ROW(),""),"")</f>
        <v/>
      </c>
      <c r="CW48" s="146" t="str">
        <f>IF(CI48&lt;&gt;"",IF(COUNTIF(CI$15:CI48,CI48)=1,ROW(),""),"")</f>
        <v/>
      </c>
      <c r="CX48" s="128" t="str">
        <f t="shared" ca="1" si="34"/>
        <v/>
      </c>
      <c r="CY48" s="128" t="str">
        <f t="shared" ca="1" si="35"/>
        <v/>
      </c>
      <c r="CZ48" s="128" t="str">
        <f t="shared" ca="1" si="36"/>
        <v/>
      </c>
      <c r="DA48" s="146" t="str">
        <f t="shared" ca="1" si="37"/>
        <v/>
      </c>
      <c r="DD48" s="65"/>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238">
        <f ca="1">IF($DH$17="",0,1)+IF($DH$66="",0,1)+IF($DH$115="",0,1)</f>
        <v>0</v>
      </c>
      <c r="EK48" s="238"/>
      <c r="EL48" s="238"/>
      <c r="EM48" s="238"/>
      <c r="EN48" s="238"/>
      <c r="EO48" s="238" t="s">
        <v>41</v>
      </c>
      <c r="EP48" s="238"/>
      <c r="EQ48" s="238"/>
      <c r="ER48" s="238"/>
      <c r="ES48" s="238"/>
      <c r="ET48" s="238">
        <v>1</v>
      </c>
      <c r="EU48" s="238"/>
      <c r="EV48" s="238"/>
      <c r="EW48" s="238"/>
      <c r="EX48" s="238"/>
      <c r="EY48" s="238" t="s">
        <v>42</v>
      </c>
      <c r="EZ48" s="238"/>
      <c r="FA48" s="238"/>
      <c r="FB48" s="238"/>
      <c r="FC48" s="238"/>
      <c r="FD48" s="32"/>
      <c r="FE48" s="32"/>
      <c r="FF48" s="32"/>
      <c r="FG48" s="64"/>
      <c r="FH48" s="32"/>
      <c r="FI48" s="32"/>
      <c r="FJ48" s="32"/>
      <c r="FK48" s="32"/>
      <c r="FL48" s="65"/>
      <c r="FN48" s="394"/>
      <c r="FO48" s="394"/>
      <c r="FP48" s="394"/>
      <c r="FQ48" s="394"/>
      <c r="FR48" s="394"/>
      <c r="FS48" s="394"/>
      <c r="FT48" s="394"/>
      <c r="FU48" s="394"/>
      <c r="FV48" s="394"/>
      <c r="FW48" s="394"/>
      <c r="FX48" s="401"/>
      <c r="FY48" s="402"/>
      <c r="FZ48" s="402"/>
      <c r="GA48" s="402"/>
      <c r="GB48" s="402"/>
      <c r="GC48" s="402"/>
      <c r="GD48" s="402"/>
      <c r="GE48" s="402"/>
      <c r="GF48" s="402"/>
      <c r="GG48" s="402"/>
      <c r="GH48" s="403"/>
      <c r="GI48" s="401"/>
      <c r="GJ48" s="402"/>
      <c r="GK48" s="402"/>
      <c r="GL48" s="402"/>
      <c r="GM48" s="402"/>
      <c r="GN48" s="402"/>
      <c r="GO48" s="402"/>
      <c r="GP48" s="402"/>
      <c r="GQ48" s="402"/>
      <c r="GR48" s="402"/>
      <c r="GS48" s="402"/>
      <c r="GT48" s="403"/>
      <c r="GU48" s="394" t="s">
        <v>150</v>
      </c>
      <c r="GV48" s="394"/>
      <c r="GW48" s="394"/>
      <c r="GX48" s="395" t="s">
        <v>152</v>
      </c>
      <c r="GY48" s="395"/>
      <c r="GZ48" s="395"/>
      <c r="HA48" s="395"/>
      <c r="HB48" s="395"/>
      <c r="HC48" s="395"/>
      <c r="HD48" s="395"/>
      <c r="HE48" s="395"/>
      <c r="HF48" s="395"/>
      <c r="HG48" s="395"/>
      <c r="HH48" s="395"/>
      <c r="HI48" s="395"/>
      <c r="HJ48" s="395"/>
      <c r="HK48" s="395"/>
      <c r="HL48" s="395"/>
      <c r="HM48" s="395"/>
      <c r="HN48" s="395"/>
      <c r="HO48" s="395"/>
      <c r="HP48" s="395"/>
      <c r="HQ48" s="395"/>
      <c r="HR48" s="395"/>
      <c r="HS48" s="395"/>
      <c r="HT48" s="395"/>
      <c r="HU48" s="395"/>
      <c r="HV48" s="395"/>
      <c r="HW48" s="395"/>
      <c r="HX48" s="395"/>
      <c r="HY48" s="395"/>
      <c r="HZ48" s="32"/>
      <c r="IA48" s="64"/>
      <c r="IB48" s="57"/>
      <c r="IC48" s="57"/>
      <c r="ID48" s="57"/>
      <c r="IE48" s="57"/>
      <c r="IF48" s="57"/>
      <c r="IG48" s="57"/>
      <c r="IH48" s="57"/>
      <c r="II48" s="57"/>
      <c r="IJ48" s="57"/>
      <c r="IK48" s="57"/>
      <c r="IL48" s="57"/>
      <c r="IM48" s="57"/>
      <c r="IN48" s="57"/>
      <c r="IO48" s="57"/>
      <c r="IP48" s="57"/>
      <c r="IQ48" s="57"/>
      <c r="IR48" s="57"/>
      <c r="IS48" s="57"/>
      <c r="IT48" s="57"/>
      <c r="IU48" s="57"/>
      <c r="IV48" s="57"/>
      <c r="IW48" s="57"/>
      <c r="IX48" s="57"/>
      <c r="IY48" s="57"/>
      <c r="IZ48" s="57"/>
      <c r="JA48" s="57"/>
      <c r="JB48" s="57"/>
      <c r="JC48" s="57"/>
      <c r="JD48" s="57"/>
      <c r="JE48" s="57"/>
      <c r="JF48" s="57"/>
      <c r="JG48" s="57"/>
      <c r="JH48" s="57"/>
      <c r="JI48" s="57"/>
      <c r="JJ48" s="57"/>
      <c r="JK48" s="57"/>
      <c r="JL48" s="57"/>
      <c r="JM48" s="57"/>
      <c r="JN48" s="57"/>
      <c r="JO48" s="57"/>
      <c r="JP48" s="57"/>
      <c r="JQ48" s="57"/>
      <c r="JR48" s="57"/>
      <c r="JS48" s="57"/>
      <c r="JT48" s="57"/>
      <c r="JU48" s="57"/>
      <c r="JV48" s="57"/>
      <c r="JW48" s="57"/>
      <c r="JX48" s="57"/>
      <c r="JY48" s="57"/>
      <c r="JZ48" s="57"/>
      <c r="KA48" s="57"/>
      <c r="KB48" s="57"/>
      <c r="KC48" s="57"/>
      <c r="KD48" s="57"/>
      <c r="KE48" s="57"/>
      <c r="KF48" s="32"/>
      <c r="KG48" s="32"/>
      <c r="KH48" s="164"/>
      <c r="KI48" s="165"/>
      <c r="KJ48" s="165"/>
      <c r="KK48" s="396"/>
      <c r="KL48" s="396"/>
      <c r="KM48" s="396" t="s">
        <v>737</v>
      </c>
      <c r="KN48" s="396"/>
      <c r="KO48" s="396"/>
      <c r="KP48" s="396"/>
      <c r="KQ48" s="396"/>
      <c r="KR48" s="396"/>
      <c r="KS48" s="396"/>
      <c r="KT48" s="396"/>
      <c r="KU48" s="396"/>
      <c r="KV48" s="396"/>
      <c r="KW48" s="396"/>
      <c r="KX48" s="396"/>
      <c r="KY48" s="396"/>
      <c r="KZ48" s="396"/>
      <c r="LA48" s="396"/>
      <c r="LB48" s="396"/>
      <c r="LC48" s="396"/>
      <c r="LD48" s="396"/>
      <c r="LE48" s="396"/>
      <c r="LF48" s="396"/>
      <c r="LG48" s="396"/>
      <c r="LH48" s="396"/>
      <c r="LI48" s="396"/>
      <c r="LJ48" s="396"/>
      <c r="LK48" s="396"/>
      <c r="LL48" s="396"/>
      <c r="LM48" s="396"/>
      <c r="LN48" s="396"/>
      <c r="LO48" s="396"/>
      <c r="LP48" s="396"/>
      <c r="LQ48" s="396"/>
      <c r="LR48" s="396"/>
      <c r="LS48" s="396"/>
      <c r="LT48" s="396"/>
      <c r="LU48" s="396"/>
      <c r="LV48" s="397">
        <f>LV23</f>
        <v>0</v>
      </c>
      <c r="LW48" s="396"/>
      <c r="LX48" s="396"/>
      <c r="LY48" s="396"/>
      <c r="LZ48" s="396"/>
      <c r="MA48" s="396"/>
      <c r="MB48" s="396"/>
      <c r="MC48" s="396"/>
      <c r="MD48" s="396"/>
      <c r="ME48" s="396"/>
      <c r="MF48" s="396"/>
      <c r="MG48" s="396"/>
      <c r="MH48" s="396"/>
      <c r="MI48" s="165"/>
      <c r="MJ48" s="165"/>
      <c r="MK48" s="165"/>
      <c r="ML48" s="164"/>
      <c r="MM48" s="32"/>
      <c r="MN48" s="32"/>
    </row>
    <row r="49" spans="1:352" ht="18" customHeight="1" x14ac:dyDescent="0.15">
      <c r="B49" s="83"/>
      <c r="C49" s="83"/>
      <c r="D49" s="83"/>
      <c r="E49" s="83"/>
      <c r="F49" s="83"/>
      <c r="G49" s="83"/>
      <c r="H49" s="83"/>
      <c r="I49" s="83"/>
      <c r="J49" s="83"/>
      <c r="K49" s="83"/>
      <c r="L49" s="83"/>
      <c r="M49" s="83"/>
      <c r="N49" s="83"/>
      <c r="O49" s="83"/>
      <c r="P49" s="83"/>
      <c r="Q49" s="84"/>
      <c r="R49" s="84"/>
      <c r="S49" s="84"/>
      <c r="T49" s="84"/>
      <c r="U49" s="84"/>
      <c r="V49" s="84"/>
      <c r="W49" s="84"/>
      <c r="X49" s="84"/>
      <c r="Y49" s="84"/>
      <c r="Z49" s="84"/>
      <c r="AA49" s="84"/>
      <c r="AB49" s="84"/>
      <c r="AC49" s="84"/>
      <c r="AD49" s="84"/>
      <c r="AE49" s="84"/>
      <c r="AF49" s="84"/>
      <c r="AG49" s="84"/>
      <c r="AH49" s="84"/>
      <c r="AI49" s="239">
        <f>IF(COUNT($B$15:$D$45)&gt;0,1,0)+IF(COUNT($B$64:$D$94)&gt;0,1,0)+IF(COUNT($B$113:$D$143)&gt;0,1,0)</f>
        <v>0</v>
      </c>
      <c r="AJ49" s="239"/>
      <c r="AK49" s="239"/>
      <c r="AL49" s="239" t="s">
        <v>41</v>
      </c>
      <c r="AM49" s="239"/>
      <c r="AN49" s="239"/>
      <c r="AO49" s="239">
        <v>1</v>
      </c>
      <c r="AP49" s="239"/>
      <c r="AQ49" s="239"/>
      <c r="AR49" s="239"/>
      <c r="AS49" s="240" t="s">
        <v>42</v>
      </c>
      <c r="AT49" s="241"/>
      <c r="AU49" s="241"/>
      <c r="AV49" s="242"/>
      <c r="AW49" s="101"/>
      <c r="AX49" s="90" t="e">
        <f t="shared" ca="1" si="4"/>
        <v>#N/A</v>
      </c>
      <c r="AY49" s="132"/>
      <c r="AZ49" s="133"/>
      <c r="BA49" s="134"/>
      <c r="BB49" s="134"/>
      <c r="BC49" s="127" t="str">
        <f t="shared" si="7"/>
        <v/>
      </c>
      <c r="BD49" s="127" t="str">
        <f t="shared" si="8"/>
        <v/>
      </c>
      <c r="BE49" s="126" t="str">
        <f t="shared" si="9"/>
        <v/>
      </c>
      <c r="BF49" s="126" t="str">
        <f t="shared" si="10"/>
        <v/>
      </c>
      <c r="BG49" s="128" t="str">
        <f t="shared" si="41"/>
        <v/>
      </c>
      <c r="BH49" s="124" t="str">
        <f t="shared" si="1"/>
        <v/>
      </c>
      <c r="BI49" s="128" t="e">
        <f ca="1">IF(AND($AX49&lt;&gt;"",BE49&lt;&gt;"",BG49&gt;=IF(BG50="",0,BG50)),SUM(INDIRECT("bh"&amp;ROW()-BG49+1):BH49),"")</f>
        <v>#N/A</v>
      </c>
      <c r="BJ49" s="128" t="e">
        <f t="shared" ca="1" si="11"/>
        <v>#N/A</v>
      </c>
      <c r="BK49" s="128" t="e">
        <f t="shared" ca="1" si="12"/>
        <v>#N/A</v>
      </c>
      <c r="BL49" s="128" t="e">
        <f ca="1">IF(BK49="","",LEFT(AX49,3)&amp;TEXT(VLOOKUP(BK49,基本設定!$D$3:$E$50,2,FALSE),"000"))</f>
        <v>#N/A</v>
      </c>
      <c r="BM49" s="128" t="e">
        <f ca="1">IF(BL49="","",VLOOKUP(BL49,単価設定!$A$3:$F$477,6,FALSE))</f>
        <v>#N/A</v>
      </c>
      <c r="BN49" s="135"/>
      <c r="BO49" s="135"/>
      <c r="BP49" s="132"/>
      <c r="BQ49" s="135"/>
      <c r="BR49" s="136"/>
      <c r="BS49" s="136"/>
      <c r="BT49" s="127" t="str">
        <f t="shared" si="18"/>
        <v/>
      </c>
      <c r="BU49" s="127" t="str">
        <f t="shared" si="19"/>
        <v/>
      </c>
      <c r="BV49" s="126" t="str">
        <f t="shared" si="20"/>
        <v/>
      </c>
      <c r="BW49" s="126" t="str">
        <f t="shared" si="21"/>
        <v/>
      </c>
      <c r="BX49" s="128" t="str">
        <f t="shared" si="43"/>
        <v/>
      </c>
      <c r="BY49" s="124" t="str">
        <f t="shared" si="2"/>
        <v/>
      </c>
      <c r="BZ49" s="128" t="e">
        <f ca="1">IF(AND($AX49&lt;&gt;"",BV49&lt;&gt;"",BX49&gt;=IF(BX50="",0,BX50)),SUM(INDIRECT("by" &amp; ROW()-BX49+1):BY49),"")</f>
        <v>#N/A</v>
      </c>
      <c r="CA49" s="128" t="e">
        <f t="shared" ca="1" si="22"/>
        <v>#N/A</v>
      </c>
      <c r="CB49" s="128" t="e">
        <f t="shared" ca="1" si="23"/>
        <v>#N/A</v>
      </c>
      <c r="CC49" s="128" t="e">
        <f ca="1">IF(CB49="","",LEFT($AX49,3)&amp;TEXT(VLOOKUP(CB49,基本設定!$D$3:$E$50,2,FALSE),"100"))</f>
        <v>#N/A</v>
      </c>
      <c r="CD49" s="128" t="e">
        <f ca="1">IF(CC49="","",VLOOKUP(CC49,単価設定!$A$3:$F$477,6,FALSE))</f>
        <v>#N/A</v>
      </c>
      <c r="CE49" s="136"/>
      <c r="CF49" s="136"/>
      <c r="CG49" s="136"/>
      <c r="CH49" s="136"/>
      <c r="CI49" s="136"/>
      <c r="CJ49" s="136"/>
      <c r="CK49" s="128">
        <f t="shared" si="27"/>
        <v>0</v>
      </c>
      <c r="CL49" s="128" t="e">
        <f ca="1">SUM(CK$15:$CK49)</f>
        <v>#N/A</v>
      </c>
      <c r="CM49" s="128" t="e">
        <f t="shared" ca="1" si="28"/>
        <v>#N/A</v>
      </c>
      <c r="CN49" s="128" t="str">
        <f t="shared" si="47"/>
        <v/>
      </c>
      <c r="CO49" s="128" t="str">
        <f t="shared" si="29"/>
        <v/>
      </c>
      <c r="CP49" s="146" t="str">
        <f t="shared" si="30"/>
        <v/>
      </c>
      <c r="CQ49" s="146" t="str">
        <f t="shared" si="31"/>
        <v/>
      </c>
      <c r="CR49" s="146" t="str">
        <f t="shared" si="32"/>
        <v/>
      </c>
      <c r="CS49" s="146" t="str">
        <f t="shared" si="33"/>
        <v/>
      </c>
      <c r="CT49" s="128" t="e">
        <f ca="1">IF(BL49&lt;&gt;"",IF(COUNTIF(BL$15:BL49,BL49)=1,ROW(),""),"")</f>
        <v>#N/A</v>
      </c>
      <c r="CU49" s="128" t="e">
        <f ca="1">IF(CB49&lt;&gt;"",IF(COUNTIF(CB$15:CB49,CB49)=1,ROW(),""),"")</f>
        <v>#N/A</v>
      </c>
      <c r="CV49" s="128" t="str">
        <f>IF(CG49&lt;&gt;"",IF(COUNTIF(CG$15:CG49,CG49)=1,ROW(),""),"")</f>
        <v/>
      </c>
      <c r="CW49" s="146" t="str">
        <f>IF(CI49&lt;&gt;"",IF(COUNTIF(CI$15:CI49,CI49)=1,ROW(),""),"")</f>
        <v/>
      </c>
      <c r="CX49" s="128" t="str">
        <f t="shared" ca="1" si="34"/>
        <v/>
      </c>
      <c r="CY49" s="128" t="str">
        <f t="shared" ca="1" si="35"/>
        <v/>
      </c>
      <c r="CZ49" s="128" t="str">
        <f t="shared" ca="1" si="36"/>
        <v/>
      </c>
      <c r="DA49" s="146" t="str">
        <f t="shared" ca="1" si="37"/>
        <v/>
      </c>
      <c r="DD49" s="85"/>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7"/>
      <c r="FH49" s="32"/>
      <c r="FI49" s="32"/>
      <c r="FJ49" s="32"/>
      <c r="FK49" s="32"/>
      <c r="FL49" s="85"/>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7"/>
      <c r="IB49" s="32"/>
      <c r="IC49" s="32"/>
      <c r="ID49" s="32"/>
      <c r="IE49" s="32"/>
      <c r="IF49" s="32"/>
      <c r="IG49" s="32"/>
      <c r="IH49" s="32"/>
      <c r="II49" s="32"/>
      <c r="IJ49" s="32"/>
      <c r="IK49" s="32"/>
      <c r="IL49" s="32"/>
      <c r="IM49" s="32"/>
      <c r="IN49" s="32"/>
      <c r="IO49" s="32"/>
      <c r="IP49" s="32"/>
      <c r="IQ49" s="32"/>
      <c r="IR49" s="32"/>
      <c r="IS49" s="32"/>
      <c r="IT49" s="32"/>
      <c r="IU49" s="32"/>
      <c r="IV49" s="32"/>
      <c r="IW49" s="32"/>
      <c r="IX49" s="32"/>
      <c r="IY49" s="32"/>
      <c r="IZ49" s="32"/>
      <c r="JA49" s="32"/>
      <c r="JB49" s="32"/>
      <c r="JC49" s="32"/>
      <c r="JD49" s="32"/>
      <c r="JE49" s="32"/>
      <c r="JF49" s="32"/>
      <c r="JG49" s="32"/>
      <c r="JH49" s="32"/>
      <c r="JI49" s="32"/>
      <c r="JJ49" s="32"/>
      <c r="JK49" s="32"/>
      <c r="JL49" s="32"/>
      <c r="JM49" s="32"/>
      <c r="JN49" s="32"/>
      <c r="JO49" s="32"/>
      <c r="JP49" s="32"/>
      <c r="JQ49" s="32"/>
      <c r="JR49" s="32"/>
      <c r="JS49" s="32"/>
      <c r="JT49" s="32"/>
      <c r="JU49" s="32"/>
      <c r="JV49" s="32"/>
      <c r="JW49" s="32"/>
      <c r="JX49" s="32"/>
      <c r="JY49" s="32"/>
      <c r="JZ49" s="32"/>
      <c r="KA49" s="32"/>
      <c r="KB49" s="32"/>
      <c r="KC49" s="32"/>
      <c r="KD49" s="32"/>
      <c r="KE49" s="32"/>
      <c r="KF49" s="32"/>
      <c r="KG49" s="32"/>
      <c r="KH49" s="164"/>
      <c r="KI49" s="165"/>
      <c r="KJ49" s="165"/>
      <c r="KK49" s="396"/>
      <c r="KL49" s="396"/>
      <c r="KM49" s="396"/>
      <c r="KN49" s="396"/>
      <c r="KO49" s="396"/>
      <c r="KP49" s="396"/>
      <c r="KQ49" s="396"/>
      <c r="KR49" s="396"/>
      <c r="KS49" s="396"/>
      <c r="KT49" s="396"/>
      <c r="KU49" s="396"/>
      <c r="KV49" s="396"/>
      <c r="KW49" s="396"/>
      <c r="KX49" s="396"/>
      <c r="KY49" s="396"/>
      <c r="KZ49" s="396"/>
      <c r="LA49" s="396"/>
      <c r="LB49" s="396"/>
      <c r="LC49" s="396"/>
      <c r="LD49" s="396"/>
      <c r="LE49" s="396"/>
      <c r="LF49" s="396"/>
      <c r="LG49" s="396"/>
      <c r="LH49" s="396"/>
      <c r="LI49" s="396"/>
      <c r="LJ49" s="396"/>
      <c r="LK49" s="396"/>
      <c r="LL49" s="396"/>
      <c r="LM49" s="396"/>
      <c r="LN49" s="396"/>
      <c r="LO49" s="396"/>
      <c r="LP49" s="396"/>
      <c r="LQ49" s="396"/>
      <c r="LR49" s="396"/>
      <c r="LS49" s="396"/>
      <c r="LT49" s="396"/>
      <c r="LU49" s="396"/>
      <c r="LV49" s="396"/>
      <c r="LW49" s="396"/>
      <c r="LX49" s="396"/>
      <c r="LY49" s="396"/>
      <c r="LZ49" s="396"/>
      <c r="MA49" s="396"/>
      <c r="MB49" s="396"/>
      <c r="MC49" s="396"/>
      <c r="MD49" s="396"/>
      <c r="ME49" s="396"/>
      <c r="MF49" s="396"/>
      <c r="MG49" s="396"/>
      <c r="MH49" s="396"/>
      <c r="MI49" s="165"/>
      <c r="MJ49" s="165"/>
      <c r="MK49" s="165"/>
      <c r="ML49" s="164"/>
      <c r="MM49" s="32"/>
      <c r="MN49" s="32"/>
    </row>
    <row r="50" spans="1:352" ht="18" customHeight="1" x14ac:dyDescent="0.15">
      <c r="B50" s="45" t="s">
        <v>44</v>
      </c>
      <c r="AR50" s="46" t="str">
        <f ca="1">HYPERLINK("#"&amp;ADDRESS(IF(ISERROR(MATCH(TEXT(N53,"0000000000"),受給者一覧!B:B,0)),1,MATCH(TEXT(N53,"0000000000"),受給者一覧!B:B,0)),2,1,1,"受給者一覧"),"受給者一覧へ")</f>
        <v>受給者一覧へ</v>
      </c>
      <c r="AS50" s="47"/>
      <c r="AT50" s="47"/>
      <c r="AU50" s="47"/>
      <c r="AV50" s="47"/>
      <c r="AX50" s="90" t="e">
        <f t="shared" ca="1" si="4"/>
        <v>#N/A</v>
      </c>
      <c r="AY50" s="132"/>
      <c r="AZ50" s="133"/>
      <c r="BA50" s="134"/>
      <c r="BB50" s="134"/>
      <c r="BC50" s="127" t="str">
        <f t="shared" si="7"/>
        <v/>
      </c>
      <c r="BD50" s="127" t="str">
        <f t="shared" si="8"/>
        <v/>
      </c>
      <c r="BE50" s="126" t="str">
        <f t="shared" si="9"/>
        <v/>
      </c>
      <c r="BF50" s="126" t="str">
        <f t="shared" si="10"/>
        <v/>
      </c>
      <c r="BG50" s="128" t="str">
        <f t="shared" si="41"/>
        <v/>
      </c>
      <c r="BH50" s="124" t="str">
        <f t="shared" si="1"/>
        <v/>
      </c>
      <c r="BI50" s="128" t="e">
        <f ca="1">IF(AND($AX50&lt;&gt;"",BE50&lt;&gt;"",BG50&gt;=IF(BG51="",0,BG51)),SUM(INDIRECT("bh"&amp;ROW()-BG50+1):BH50),"")</f>
        <v>#N/A</v>
      </c>
      <c r="BJ50" s="128" t="e">
        <f t="shared" ca="1" si="11"/>
        <v>#N/A</v>
      </c>
      <c r="BK50" s="128" t="e">
        <f t="shared" ca="1" si="12"/>
        <v>#N/A</v>
      </c>
      <c r="BL50" s="128" t="e">
        <f ca="1">IF(BK50="","",LEFT(AX50,3)&amp;TEXT(VLOOKUP(BK50,基本設定!$D$3:$E$50,2,FALSE),"000"))</f>
        <v>#N/A</v>
      </c>
      <c r="BM50" s="128" t="e">
        <f ca="1">IF(BL50="","",VLOOKUP(BL50,単価設定!$A$3:$F$477,6,FALSE))</f>
        <v>#N/A</v>
      </c>
      <c r="BN50" s="135"/>
      <c r="BO50" s="135"/>
      <c r="BP50" s="132"/>
      <c r="BQ50" s="135"/>
      <c r="BR50" s="136"/>
      <c r="BS50" s="136"/>
      <c r="BT50" s="127" t="str">
        <f t="shared" si="18"/>
        <v/>
      </c>
      <c r="BU50" s="127" t="str">
        <f t="shared" si="19"/>
        <v/>
      </c>
      <c r="BV50" s="126" t="str">
        <f t="shared" si="20"/>
        <v/>
      </c>
      <c r="BW50" s="126" t="str">
        <f t="shared" si="21"/>
        <v/>
      </c>
      <c r="BX50" s="128" t="str">
        <f t="shared" si="43"/>
        <v/>
      </c>
      <c r="BY50" s="124" t="str">
        <f t="shared" si="2"/>
        <v/>
      </c>
      <c r="BZ50" s="128" t="e">
        <f ca="1">IF(AND($AX50&lt;&gt;"",BV50&lt;&gt;"",BX50&gt;=IF(BX51="",0,BX51)),SUM(INDIRECT("by" &amp; ROW()-BX50+1):BY50),"")</f>
        <v>#N/A</v>
      </c>
      <c r="CA50" s="128" t="e">
        <f t="shared" ca="1" si="22"/>
        <v>#N/A</v>
      </c>
      <c r="CB50" s="128" t="e">
        <f t="shared" ca="1" si="23"/>
        <v>#N/A</v>
      </c>
      <c r="CC50" s="128" t="e">
        <f ca="1">IF(CB50="","",LEFT($AX50,3)&amp;TEXT(VLOOKUP(CB50,基本設定!$D$3:$E$50,2,FALSE),"100"))</f>
        <v>#N/A</v>
      </c>
      <c r="CD50" s="128" t="e">
        <f ca="1">IF(CC50="","",VLOOKUP(CC50,単価設定!$A$3:$F$477,6,FALSE))</f>
        <v>#N/A</v>
      </c>
      <c r="CE50" s="136"/>
      <c r="CF50" s="136"/>
      <c r="CG50" s="136"/>
      <c r="CH50" s="136"/>
      <c r="CI50" s="136"/>
      <c r="CJ50" s="136"/>
      <c r="CK50" s="128">
        <f t="shared" si="27"/>
        <v>0</v>
      </c>
      <c r="CL50" s="128" t="e">
        <f ca="1">SUM(CK$15:$CK50)</f>
        <v>#N/A</v>
      </c>
      <c r="CM50" s="128" t="e">
        <f t="shared" ca="1" si="28"/>
        <v>#N/A</v>
      </c>
      <c r="CN50" s="128" t="str">
        <f t="shared" si="47"/>
        <v/>
      </c>
      <c r="CO50" s="128" t="str">
        <f t="shared" si="29"/>
        <v/>
      </c>
      <c r="CP50" s="146" t="str">
        <f t="shared" si="30"/>
        <v/>
      </c>
      <c r="CQ50" s="146" t="str">
        <f t="shared" si="31"/>
        <v/>
      </c>
      <c r="CR50" s="146" t="str">
        <f t="shared" si="32"/>
        <v/>
      </c>
      <c r="CS50" s="146" t="str">
        <f t="shared" si="33"/>
        <v/>
      </c>
      <c r="CT50" s="128" t="e">
        <f ca="1">IF(BL50&lt;&gt;"",IF(COUNTIF(BL$15:BL50,BL50)=1,ROW(),""),"")</f>
        <v>#N/A</v>
      </c>
      <c r="CU50" s="128" t="e">
        <f ca="1">IF(CB50&lt;&gt;"",IF(COUNTIF(CB$15:CB50,CB50)=1,ROW(),""),"")</f>
        <v>#N/A</v>
      </c>
      <c r="CV50" s="128" t="str">
        <f>IF(CG50&lt;&gt;"",IF(COUNTIF(CG$15:CG50,CG50)=1,ROW(),""),"")</f>
        <v/>
      </c>
      <c r="CW50" s="146" t="str">
        <f>IF(CI50&lt;&gt;"",IF(COUNTIF(CI$15:CI50,CI50)=1,ROW(),""),"")</f>
        <v/>
      </c>
      <c r="CX50" s="128" t="str">
        <f t="shared" ca="1" si="34"/>
        <v/>
      </c>
      <c r="CY50" s="128" t="str">
        <f t="shared" ca="1" si="35"/>
        <v/>
      </c>
      <c r="CZ50" s="128" t="str">
        <f t="shared" ca="1" si="36"/>
        <v/>
      </c>
      <c r="DA50" s="146" t="str">
        <f t="shared" ca="1" si="37"/>
        <v/>
      </c>
      <c r="DE50" s="45" t="s">
        <v>120</v>
      </c>
      <c r="KG50" s="32"/>
      <c r="KH50" s="32"/>
      <c r="KI50" s="164"/>
      <c r="KJ50" s="168"/>
      <c r="MI50" s="168"/>
      <c r="MJ50" s="168"/>
      <c r="MK50" s="164"/>
      <c r="ML50" s="32"/>
      <c r="MM50" s="32"/>
    </row>
    <row r="51" spans="1:352" ht="18" customHeight="1" x14ac:dyDescent="0.15">
      <c r="A51" s="6"/>
      <c r="B51" s="32"/>
      <c r="C51" s="32"/>
      <c r="D51" s="32"/>
      <c r="E51" s="32"/>
      <c r="F51" s="49"/>
      <c r="G51" s="32"/>
      <c r="H51" s="32"/>
      <c r="I51" s="32"/>
      <c r="J51" s="32"/>
      <c r="K51" s="32"/>
      <c r="L51" s="32"/>
      <c r="M51" s="32"/>
      <c r="N51" s="91" t="s">
        <v>43</v>
      </c>
      <c r="O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50"/>
      <c r="AS51" s="32"/>
      <c r="AT51" s="32"/>
      <c r="AU51" s="32"/>
      <c r="AV51" s="32"/>
      <c r="AW51" s="88"/>
      <c r="AX51" s="90" t="e">
        <f t="shared" ca="1" si="4"/>
        <v>#N/A</v>
      </c>
      <c r="AY51" s="132"/>
      <c r="AZ51" s="133"/>
      <c r="BA51" s="134"/>
      <c r="BB51" s="134"/>
      <c r="BC51" s="127" t="str">
        <f t="shared" si="7"/>
        <v/>
      </c>
      <c r="BD51" s="127" t="str">
        <f t="shared" si="8"/>
        <v/>
      </c>
      <c r="BE51" s="126" t="str">
        <f t="shared" si="9"/>
        <v/>
      </c>
      <c r="BF51" s="126" t="str">
        <f t="shared" si="10"/>
        <v/>
      </c>
      <c r="BG51" s="128" t="str">
        <f t="shared" si="41"/>
        <v/>
      </c>
      <c r="BH51" s="124" t="str">
        <f t="shared" si="1"/>
        <v/>
      </c>
      <c r="BI51" s="128" t="e">
        <f ca="1">IF(AND($AX51&lt;&gt;"",BE51&lt;&gt;"",BG51&gt;=IF(BG52="",0,BG52)),SUM(INDIRECT("bh"&amp;ROW()-BG51+1):BH51),"")</f>
        <v>#N/A</v>
      </c>
      <c r="BJ51" s="128" t="e">
        <f t="shared" ca="1" si="11"/>
        <v>#N/A</v>
      </c>
      <c r="BK51" s="128" t="e">
        <f t="shared" ca="1" si="12"/>
        <v>#N/A</v>
      </c>
      <c r="BL51" s="128" t="e">
        <f ca="1">IF(BK51="","",LEFT(AX51,3)&amp;TEXT(VLOOKUP(BK51,基本設定!$D$3:$E$50,2,FALSE),"000"))</f>
        <v>#N/A</v>
      </c>
      <c r="BM51" s="128" t="e">
        <f ca="1">IF(BL51="","",VLOOKUP(BL51,単価設定!$A$3:$F$477,6,FALSE))</f>
        <v>#N/A</v>
      </c>
      <c r="BN51" s="135"/>
      <c r="BO51" s="135"/>
      <c r="BP51" s="132"/>
      <c r="BQ51" s="135"/>
      <c r="BR51" s="136"/>
      <c r="BS51" s="136"/>
      <c r="BT51" s="127" t="str">
        <f t="shared" si="18"/>
        <v/>
      </c>
      <c r="BU51" s="127" t="str">
        <f t="shared" si="19"/>
        <v/>
      </c>
      <c r="BV51" s="126" t="str">
        <f t="shared" si="20"/>
        <v/>
      </c>
      <c r="BW51" s="126" t="str">
        <f t="shared" si="21"/>
        <v/>
      </c>
      <c r="BX51" s="128" t="str">
        <f t="shared" si="43"/>
        <v/>
      </c>
      <c r="BY51" s="124" t="str">
        <f t="shared" si="2"/>
        <v/>
      </c>
      <c r="BZ51" s="128" t="e">
        <f ca="1">IF(AND($AX51&lt;&gt;"",BV51&lt;&gt;"",BX51&gt;=IF(BX52="",0,BX52)),SUM(INDIRECT("by" &amp; ROW()-BX51+1):BY51),"")</f>
        <v>#N/A</v>
      </c>
      <c r="CA51" s="128" t="e">
        <f t="shared" ca="1" si="22"/>
        <v>#N/A</v>
      </c>
      <c r="CB51" s="128" t="e">
        <f t="shared" ca="1" si="23"/>
        <v>#N/A</v>
      </c>
      <c r="CC51" s="128" t="e">
        <f ca="1">IF(CB51="","",LEFT($AX51,3)&amp;TEXT(VLOOKUP(CB51,基本設定!$D$3:$E$50,2,FALSE),"100"))</f>
        <v>#N/A</v>
      </c>
      <c r="CD51" s="128" t="e">
        <f ca="1">IF(CC51="","",VLOOKUP(CC51,単価設定!$A$3:$F$477,6,FALSE))</f>
        <v>#N/A</v>
      </c>
      <c r="CE51" s="136"/>
      <c r="CF51" s="136"/>
      <c r="CG51" s="136"/>
      <c r="CH51" s="136"/>
      <c r="CI51" s="136"/>
      <c r="CJ51" s="136"/>
      <c r="CK51" s="128">
        <f t="shared" si="27"/>
        <v>0</v>
      </c>
      <c r="CL51" s="128" t="e">
        <f ca="1">SUM(CK$15:$CK51)</f>
        <v>#N/A</v>
      </c>
      <c r="CM51" s="128" t="e">
        <f t="shared" ca="1" si="28"/>
        <v>#N/A</v>
      </c>
      <c r="CN51" s="128" t="str">
        <f t="shared" si="47"/>
        <v/>
      </c>
      <c r="CO51" s="128" t="str">
        <f t="shared" si="29"/>
        <v/>
      </c>
      <c r="CP51" s="146" t="str">
        <f t="shared" si="30"/>
        <v/>
      </c>
      <c r="CQ51" s="146" t="str">
        <f t="shared" si="31"/>
        <v/>
      </c>
      <c r="CR51" s="146" t="str">
        <f t="shared" si="32"/>
        <v/>
      </c>
      <c r="CS51" s="146" t="str">
        <f t="shared" si="33"/>
        <v/>
      </c>
      <c r="CT51" s="128" t="e">
        <f ca="1">IF(BL51&lt;&gt;"",IF(COUNTIF(BL$15:BL51,BL51)=1,ROW(),""),"")</f>
        <v>#N/A</v>
      </c>
      <c r="CU51" s="128" t="e">
        <f ca="1">IF(CB51&lt;&gt;"",IF(COUNTIF(CB$15:CB51,CB51)=1,ROW(),""),"")</f>
        <v>#N/A</v>
      </c>
      <c r="CV51" s="128" t="str">
        <f>IF(CG51&lt;&gt;"",IF(COUNTIF(CG$15:CG51,CG51)=1,ROW(),""),"")</f>
        <v/>
      </c>
      <c r="CW51" s="146" t="str">
        <f>IF(CI51&lt;&gt;"",IF(COUNTIF(CI$15:CI51,CI51)=1,ROW(),""),"")</f>
        <v/>
      </c>
      <c r="CX51" s="128" t="str">
        <f t="shared" ca="1" si="34"/>
        <v/>
      </c>
      <c r="CY51" s="128" t="str">
        <f t="shared" ca="1" si="35"/>
        <v/>
      </c>
      <c r="CZ51" s="128" t="str">
        <f t="shared" ca="1" si="36"/>
        <v/>
      </c>
      <c r="DA51" s="146" t="str">
        <f t="shared" ca="1" si="37"/>
        <v/>
      </c>
      <c r="DC51" s="32"/>
      <c r="DD51" s="53"/>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5"/>
      <c r="GA51" s="393"/>
      <c r="GB51" s="393"/>
      <c r="GC51" s="393"/>
      <c r="GD51" s="393"/>
      <c r="GE51" s="393"/>
      <c r="GF51" s="393"/>
      <c r="GG51" s="393"/>
      <c r="GH51" s="393"/>
      <c r="GI51" s="393"/>
      <c r="GJ51" s="393"/>
      <c r="GU51" s="89"/>
      <c r="KI51" s="164"/>
      <c r="KJ51" s="168"/>
      <c r="MI51" s="168"/>
      <c r="MJ51" s="168"/>
      <c r="MK51" s="164"/>
    </row>
    <row r="52" spans="1:352" ht="18" customHeight="1" x14ac:dyDescent="0.15">
      <c r="A52" s="32"/>
      <c r="B52" s="49" t="str">
        <f>TEXT(請求書!$D$15,"GGGEE年MM月分")</f>
        <v>明治33年01月分</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164"/>
      <c r="AI52" s="32"/>
      <c r="AJ52" s="32"/>
      <c r="AK52" s="32"/>
      <c r="AL52" s="32"/>
      <c r="AM52" s="32"/>
      <c r="AN52" s="32"/>
      <c r="AO52" s="32"/>
      <c r="AP52" s="32"/>
      <c r="AQ52" s="32"/>
      <c r="AR52" s="32"/>
      <c r="AS52" s="32"/>
      <c r="AT52" s="32"/>
      <c r="AU52" s="32"/>
      <c r="AV52" s="32"/>
      <c r="AX52" s="90" t="e">
        <f t="shared" ca="1" si="4"/>
        <v>#N/A</v>
      </c>
      <c r="AY52" s="132"/>
      <c r="AZ52" s="133"/>
      <c r="BA52" s="134"/>
      <c r="BB52" s="134"/>
      <c r="BC52" s="127" t="str">
        <f t="shared" si="7"/>
        <v/>
      </c>
      <c r="BD52" s="127" t="str">
        <f t="shared" si="8"/>
        <v/>
      </c>
      <c r="BE52" s="126" t="str">
        <f t="shared" si="9"/>
        <v/>
      </c>
      <c r="BF52" s="126" t="str">
        <f t="shared" si="10"/>
        <v/>
      </c>
      <c r="BG52" s="128" t="str">
        <f t="shared" si="41"/>
        <v/>
      </c>
      <c r="BH52" s="124" t="str">
        <f t="shared" si="1"/>
        <v/>
      </c>
      <c r="BI52" s="128" t="e">
        <f ca="1">IF(AND($AX52&lt;&gt;"",BE52&lt;&gt;"",BG52&gt;=IF(BG53="",0,BG53)),SUM(INDIRECT("bh"&amp;ROW()-BG52+1):BH52),"")</f>
        <v>#N/A</v>
      </c>
      <c r="BJ52" s="128" t="e">
        <f t="shared" ca="1" si="11"/>
        <v>#N/A</v>
      </c>
      <c r="BK52" s="128" t="e">
        <f t="shared" ca="1" si="12"/>
        <v>#N/A</v>
      </c>
      <c r="BL52" s="128" t="e">
        <f ca="1">IF(BK52="","",LEFT(AX52,3)&amp;TEXT(VLOOKUP(BK52,基本設定!$D$3:$E$50,2,FALSE),"000"))</f>
        <v>#N/A</v>
      </c>
      <c r="BM52" s="128" t="e">
        <f ca="1">IF(BL52="","",VLOOKUP(BL52,単価設定!$A$3:$F$477,6,FALSE))</f>
        <v>#N/A</v>
      </c>
      <c r="BN52" s="135"/>
      <c r="BO52" s="135"/>
      <c r="BP52" s="132"/>
      <c r="BQ52" s="135"/>
      <c r="BR52" s="136"/>
      <c r="BS52" s="136"/>
      <c r="BT52" s="127" t="str">
        <f t="shared" si="18"/>
        <v/>
      </c>
      <c r="BU52" s="127" t="str">
        <f t="shared" si="19"/>
        <v/>
      </c>
      <c r="BV52" s="126" t="str">
        <f t="shared" si="20"/>
        <v/>
      </c>
      <c r="BW52" s="126" t="str">
        <f t="shared" si="21"/>
        <v/>
      </c>
      <c r="BX52" s="128" t="str">
        <f t="shared" si="43"/>
        <v/>
      </c>
      <c r="BY52" s="124" t="str">
        <f t="shared" si="2"/>
        <v/>
      </c>
      <c r="BZ52" s="128" t="e">
        <f ca="1">IF(AND($AX52&lt;&gt;"",BV52&lt;&gt;"",BX52&gt;=IF(BX53="",0,BX53)),SUM(INDIRECT("by" &amp; ROW()-BX52+1):BY52),"")</f>
        <v>#N/A</v>
      </c>
      <c r="CA52" s="128" t="e">
        <f t="shared" ca="1" si="22"/>
        <v>#N/A</v>
      </c>
      <c r="CB52" s="128" t="e">
        <f t="shared" ca="1" si="23"/>
        <v>#N/A</v>
      </c>
      <c r="CC52" s="128" t="e">
        <f ca="1">IF(CB52="","",LEFT($AX52,3)&amp;TEXT(VLOOKUP(CB52,基本設定!$D$3:$E$50,2,FALSE),"100"))</f>
        <v>#N/A</v>
      </c>
      <c r="CD52" s="128" t="e">
        <f ca="1">IF(CC52="","",VLOOKUP(CC52,単価設定!$A$3:$F$477,6,FALSE))</f>
        <v>#N/A</v>
      </c>
      <c r="CE52" s="136"/>
      <c r="CF52" s="136"/>
      <c r="CG52" s="136"/>
      <c r="CH52" s="136"/>
      <c r="CI52" s="136"/>
      <c r="CJ52" s="136"/>
      <c r="CK52" s="128">
        <f t="shared" si="27"/>
        <v>0</v>
      </c>
      <c r="CL52" s="128" t="e">
        <f ca="1">SUM(CK$15:$CK52)</f>
        <v>#N/A</v>
      </c>
      <c r="CM52" s="128" t="e">
        <f t="shared" ca="1" si="28"/>
        <v>#N/A</v>
      </c>
      <c r="CN52" s="128" t="str">
        <f t="shared" si="47"/>
        <v/>
      </c>
      <c r="CO52" s="128" t="str">
        <f t="shared" si="29"/>
        <v/>
      </c>
      <c r="CP52" s="146" t="str">
        <f t="shared" si="30"/>
        <v/>
      </c>
      <c r="CQ52" s="146" t="str">
        <f t="shared" si="31"/>
        <v/>
      </c>
      <c r="CR52" s="146" t="str">
        <f t="shared" si="32"/>
        <v/>
      </c>
      <c r="CS52" s="146" t="str">
        <f t="shared" si="33"/>
        <v/>
      </c>
      <c r="CT52" s="128" t="e">
        <f ca="1">IF(BL52&lt;&gt;"",IF(COUNTIF(BL$15:BL52,BL52)=1,ROW(),""),"")</f>
        <v>#N/A</v>
      </c>
      <c r="CU52" s="128" t="e">
        <f ca="1">IF(CB52&lt;&gt;"",IF(COUNTIF(CB$15:CB52,CB52)=1,ROW(),""),"")</f>
        <v>#N/A</v>
      </c>
      <c r="CV52" s="128" t="str">
        <f>IF(CG52&lt;&gt;"",IF(COUNTIF(CG$15:CG52,CG52)=1,ROW(),""),"")</f>
        <v/>
      </c>
      <c r="CW52" s="146" t="str">
        <f>IF(CI52&lt;&gt;"",IF(COUNTIF(CI$15:CI52,CI52)=1,ROW(),""),"")</f>
        <v/>
      </c>
      <c r="CX52" s="128" t="str">
        <f t="shared" ca="1" si="34"/>
        <v/>
      </c>
      <c r="CY52" s="128" t="str">
        <f t="shared" ca="1" si="35"/>
        <v/>
      </c>
      <c r="CZ52" s="128" t="str">
        <f t="shared" ca="1" si="36"/>
        <v/>
      </c>
      <c r="DA52" s="146" t="str">
        <f t="shared" ca="1" si="37"/>
        <v/>
      </c>
      <c r="DC52" s="32"/>
      <c r="DD52" s="384" t="s">
        <v>121</v>
      </c>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6"/>
      <c r="GA52" s="393"/>
      <c r="GB52" s="393"/>
      <c r="GC52" s="393"/>
      <c r="GD52" s="393"/>
      <c r="GE52" s="393"/>
      <c r="GF52" s="393"/>
      <c r="GG52" s="393"/>
      <c r="GH52" s="393"/>
      <c r="GI52" s="393"/>
      <c r="GJ52" s="393"/>
      <c r="GU52" s="89"/>
      <c r="KI52" s="164"/>
      <c r="KJ52" s="168"/>
      <c r="MI52" s="168"/>
      <c r="MJ52" s="168"/>
      <c r="MK52" s="164"/>
    </row>
    <row r="53" spans="1:352" ht="18" customHeight="1" x14ac:dyDescent="0.15">
      <c r="A53" s="32"/>
      <c r="B53" s="303" t="s">
        <v>23</v>
      </c>
      <c r="C53" s="304"/>
      <c r="D53" s="304"/>
      <c r="E53" s="304"/>
      <c r="F53" s="304"/>
      <c r="G53" s="304"/>
      <c r="H53" s="304"/>
      <c r="I53" s="304"/>
      <c r="J53" s="304"/>
      <c r="K53" s="304"/>
      <c r="L53" s="304"/>
      <c r="M53" s="305"/>
      <c r="N53" s="387" t="str">
        <f ca="1">TEXT(RIGHT(CELL("filename",N53),LEN(CELL("filename",N53))-FIND("]",CELL("filename",N53))),"0000000000")</f>
        <v>雛型</v>
      </c>
      <c r="O53" s="388"/>
      <c r="P53" s="388"/>
      <c r="Q53" s="388"/>
      <c r="R53" s="388"/>
      <c r="S53" s="388"/>
      <c r="T53" s="388"/>
      <c r="U53" s="388"/>
      <c r="V53" s="388"/>
      <c r="W53" s="388"/>
      <c r="X53" s="388"/>
      <c r="Y53" s="388"/>
      <c r="Z53" s="388"/>
      <c r="AA53" s="388"/>
      <c r="AB53" s="388"/>
      <c r="AC53" s="388"/>
      <c r="AD53" s="388"/>
      <c r="AE53" s="389"/>
      <c r="AF53" s="303" t="s">
        <v>5</v>
      </c>
      <c r="AG53" s="304"/>
      <c r="AH53" s="304"/>
      <c r="AI53" s="304"/>
      <c r="AJ53" s="304"/>
      <c r="AK53" s="304"/>
      <c r="AL53" s="305"/>
      <c r="AM53" s="380" t="str">
        <f>請求書!$AB$7</f>
        <v>0</v>
      </c>
      <c r="AN53" s="380" t="str">
        <f>請求書!$AE$7</f>
        <v>0</v>
      </c>
      <c r="AO53" s="380" t="str">
        <f>請求書!$AH$7</f>
        <v>0</v>
      </c>
      <c r="AP53" s="380" t="str">
        <f>請求書!$AK$7</f>
        <v>0</v>
      </c>
      <c r="AQ53" s="380" t="str">
        <f>請求書!$AN$7</f>
        <v>0</v>
      </c>
      <c r="AR53" s="380" t="str">
        <f>請求書!$AQ$7</f>
        <v>0</v>
      </c>
      <c r="AS53" s="380" t="str">
        <f>請求書!$AT$7</f>
        <v>0</v>
      </c>
      <c r="AT53" s="380" t="str">
        <f>請求書!$AW$7</f>
        <v>0</v>
      </c>
      <c r="AU53" s="380" t="str">
        <f>請求書!$AZ$7</f>
        <v>0</v>
      </c>
      <c r="AV53" s="380" t="str">
        <f>請求書!$BC$7</f>
        <v>0</v>
      </c>
      <c r="AX53" s="90" t="e">
        <f t="shared" ca="1" si="4"/>
        <v>#N/A</v>
      </c>
      <c r="AY53" s="132"/>
      <c r="AZ53" s="133"/>
      <c r="BA53" s="134"/>
      <c r="BB53" s="134"/>
      <c r="BC53" s="127" t="str">
        <f t="shared" si="7"/>
        <v/>
      </c>
      <c r="BD53" s="127" t="str">
        <f t="shared" si="8"/>
        <v/>
      </c>
      <c r="BE53" s="126" t="str">
        <f t="shared" si="9"/>
        <v/>
      </c>
      <c r="BF53" s="126" t="str">
        <f t="shared" si="10"/>
        <v/>
      </c>
      <c r="BG53" s="128" t="str">
        <f t="shared" si="41"/>
        <v/>
      </c>
      <c r="BH53" s="124" t="str">
        <f t="shared" si="1"/>
        <v/>
      </c>
      <c r="BI53" s="128" t="e">
        <f ca="1">IF(AND($AX53&lt;&gt;"",BE53&lt;&gt;"",BG53&gt;=IF(BG54="",0,BG54)),SUM(INDIRECT("bh"&amp;ROW()-BG53+1):BH53),"")</f>
        <v>#N/A</v>
      </c>
      <c r="BJ53" s="128" t="e">
        <f t="shared" ca="1" si="11"/>
        <v>#N/A</v>
      </c>
      <c r="BK53" s="128" t="e">
        <f t="shared" ca="1" si="12"/>
        <v>#N/A</v>
      </c>
      <c r="BL53" s="128" t="e">
        <f ca="1">IF(BK53="","",LEFT(AX53,3)&amp;TEXT(VLOOKUP(BK53,基本設定!$D$3:$E$50,2,FALSE),"000"))</f>
        <v>#N/A</v>
      </c>
      <c r="BM53" s="128" t="e">
        <f ca="1">IF(BL53="","",VLOOKUP(BL53,単価設定!$A$3:$F$477,6,FALSE))</f>
        <v>#N/A</v>
      </c>
      <c r="BN53" s="135"/>
      <c r="BO53" s="135"/>
      <c r="BP53" s="132"/>
      <c r="BQ53" s="135"/>
      <c r="BR53" s="136"/>
      <c r="BS53" s="136"/>
      <c r="BT53" s="127" t="str">
        <f t="shared" si="18"/>
        <v/>
      </c>
      <c r="BU53" s="127" t="str">
        <f t="shared" si="19"/>
        <v/>
      </c>
      <c r="BV53" s="126" t="str">
        <f t="shared" si="20"/>
        <v/>
      </c>
      <c r="BW53" s="126" t="str">
        <f t="shared" si="21"/>
        <v/>
      </c>
      <c r="BX53" s="128" t="str">
        <f t="shared" si="43"/>
        <v/>
      </c>
      <c r="BY53" s="124" t="str">
        <f t="shared" si="2"/>
        <v/>
      </c>
      <c r="BZ53" s="128" t="e">
        <f ca="1">IF(AND($AX53&lt;&gt;"",BV53&lt;&gt;"",BX53&gt;=IF(BX54="",0,BX54)),SUM(INDIRECT("by" &amp; ROW()-BX53+1):BY53),"")</f>
        <v>#N/A</v>
      </c>
      <c r="CA53" s="128" t="e">
        <f t="shared" ca="1" si="22"/>
        <v>#N/A</v>
      </c>
      <c r="CB53" s="128" t="e">
        <f t="shared" ca="1" si="23"/>
        <v>#N/A</v>
      </c>
      <c r="CC53" s="128" t="e">
        <f ca="1">IF(CB53="","",LEFT($AX53,3)&amp;TEXT(VLOOKUP(CB53,基本設定!$D$3:$E$50,2,FALSE),"100"))</f>
        <v>#N/A</v>
      </c>
      <c r="CD53" s="128" t="e">
        <f ca="1">IF(CC53="","",VLOOKUP(CC53,単価設定!$A$3:$F$477,6,FALSE))</f>
        <v>#N/A</v>
      </c>
      <c r="CE53" s="136"/>
      <c r="CF53" s="136"/>
      <c r="CG53" s="136"/>
      <c r="CH53" s="136"/>
      <c r="CI53" s="136"/>
      <c r="CJ53" s="136"/>
      <c r="CK53" s="128">
        <f t="shared" si="27"/>
        <v>0</v>
      </c>
      <c r="CL53" s="128" t="e">
        <f ca="1">SUM(CK$15:$CK53)</f>
        <v>#N/A</v>
      </c>
      <c r="CM53" s="128" t="e">
        <f t="shared" ca="1" si="28"/>
        <v>#N/A</v>
      </c>
      <c r="CN53" s="128" t="str">
        <f t="shared" si="47"/>
        <v/>
      </c>
      <c r="CO53" s="128" t="str">
        <f t="shared" si="29"/>
        <v/>
      </c>
      <c r="CP53" s="146" t="str">
        <f t="shared" si="30"/>
        <v/>
      </c>
      <c r="CQ53" s="146" t="str">
        <f t="shared" si="31"/>
        <v/>
      </c>
      <c r="CR53" s="146" t="str">
        <f t="shared" si="32"/>
        <v/>
      </c>
      <c r="CS53" s="146" t="str">
        <f t="shared" si="33"/>
        <v/>
      </c>
      <c r="CT53" s="128" t="e">
        <f ca="1">IF(BL53&lt;&gt;"",IF(COUNTIF(BL$15:BL53,BL53)=1,ROW(),""),"")</f>
        <v>#N/A</v>
      </c>
      <c r="CU53" s="128" t="e">
        <f ca="1">IF(CB53&lt;&gt;"",IF(COUNTIF(CB$15:CB53,CB53)=1,ROW(),""),"")</f>
        <v>#N/A</v>
      </c>
      <c r="CV53" s="128" t="str">
        <f>IF(CG53&lt;&gt;"",IF(COUNTIF(CG$15:CG53,CG53)=1,ROW(),""),"")</f>
        <v/>
      </c>
      <c r="CW53" s="146" t="str">
        <f>IF(CI53&lt;&gt;"",IF(COUNTIF(CI$15:CI53,CI53)=1,ROW(),""),"")</f>
        <v/>
      </c>
      <c r="CX53" s="128" t="str">
        <f t="shared" ca="1" si="34"/>
        <v/>
      </c>
      <c r="CY53" s="128" t="str">
        <f t="shared" ca="1" si="35"/>
        <v/>
      </c>
      <c r="CZ53" s="128" t="str">
        <f t="shared" ca="1" si="36"/>
        <v/>
      </c>
      <c r="DA53" s="146" t="str">
        <f t="shared" ca="1" si="37"/>
        <v/>
      </c>
      <c r="DC53" s="32"/>
      <c r="DD53" s="384"/>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6"/>
      <c r="GA53" s="393"/>
      <c r="GB53" s="393"/>
      <c r="GC53" s="393"/>
      <c r="GD53" s="393"/>
      <c r="GE53" s="393"/>
      <c r="GF53" s="393"/>
      <c r="GG53" s="393"/>
      <c r="GH53" s="393"/>
      <c r="GI53" s="393"/>
      <c r="GJ53" s="393"/>
      <c r="GU53" s="89"/>
      <c r="KI53" s="164"/>
      <c r="KJ53" s="168"/>
      <c r="MI53" s="168"/>
      <c r="MJ53" s="168"/>
      <c r="MK53" s="164"/>
    </row>
    <row r="54" spans="1:352" ht="18" customHeight="1" x14ac:dyDescent="0.15">
      <c r="A54" s="32"/>
      <c r="B54" s="211"/>
      <c r="C54" s="212"/>
      <c r="D54" s="212"/>
      <c r="E54" s="212"/>
      <c r="F54" s="212"/>
      <c r="G54" s="212"/>
      <c r="H54" s="212"/>
      <c r="I54" s="212"/>
      <c r="J54" s="212"/>
      <c r="K54" s="212"/>
      <c r="L54" s="212"/>
      <c r="M54" s="213"/>
      <c r="N54" s="390"/>
      <c r="O54" s="391"/>
      <c r="P54" s="391"/>
      <c r="Q54" s="391"/>
      <c r="R54" s="391"/>
      <c r="S54" s="391"/>
      <c r="T54" s="391"/>
      <c r="U54" s="391"/>
      <c r="V54" s="391"/>
      <c r="W54" s="391"/>
      <c r="X54" s="391"/>
      <c r="Y54" s="391"/>
      <c r="Z54" s="391"/>
      <c r="AA54" s="391"/>
      <c r="AB54" s="391"/>
      <c r="AC54" s="391"/>
      <c r="AD54" s="391"/>
      <c r="AE54" s="392"/>
      <c r="AF54" s="211"/>
      <c r="AG54" s="212"/>
      <c r="AH54" s="212"/>
      <c r="AI54" s="212"/>
      <c r="AJ54" s="212"/>
      <c r="AK54" s="212"/>
      <c r="AL54" s="213"/>
      <c r="AM54" s="381"/>
      <c r="AN54" s="381"/>
      <c r="AO54" s="381"/>
      <c r="AP54" s="381"/>
      <c r="AQ54" s="381"/>
      <c r="AR54" s="381"/>
      <c r="AS54" s="381"/>
      <c r="AT54" s="381"/>
      <c r="AU54" s="381"/>
      <c r="AV54" s="381"/>
      <c r="AX54" s="90" t="e">
        <f t="shared" ca="1" si="4"/>
        <v>#N/A</v>
      </c>
      <c r="AY54" s="132"/>
      <c r="AZ54" s="133"/>
      <c r="BA54" s="134"/>
      <c r="BB54" s="134"/>
      <c r="BC54" s="127" t="str">
        <f t="shared" si="7"/>
        <v/>
      </c>
      <c r="BD54" s="127" t="str">
        <f t="shared" si="8"/>
        <v/>
      </c>
      <c r="BE54" s="126" t="str">
        <f t="shared" si="9"/>
        <v/>
      </c>
      <c r="BF54" s="126" t="str">
        <f t="shared" si="10"/>
        <v/>
      </c>
      <c r="BG54" s="128" t="str">
        <f t="shared" si="41"/>
        <v/>
      </c>
      <c r="BH54" s="124" t="str">
        <f t="shared" si="1"/>
        <v/>
      </c>
      <c r="BI54" s="128" t="e">
        <f ca="1">IF(AND($AX54&lt;&gt;"",BE54&lt;&gt;"",BG54&gt;=IF(BG55="",0,BG55)),SUM(INDIRECT("bh"&amp;ROW()-BG54+1):BH54),"")</f>
        <v>#N/A</v>
      </c>
      <c r="BJ54" s="128" t="e">
        <f t="shared" ca="1" si="11"/>
        <v>#N/A</v>
      </c>
      <c r="BK54" s="128" t="e">
        <f t="shared" ca="1" si="12"/>
        <v>#N/A</v>
      </c>
      <c r="BL54" s="128" t="e">
        <f ca="1">IF(BK54="","",LEFT(AX54,3)&amp;TEXT(VLOOKUP(BK54,基本設定!$D$3:$E$50,2,FALSE),"000"))</f>
        <v>#N/A</v>
      </c>
      <c r="BM54" s="128" t="e">
        <f ca="1">IF(BL54="","",VLOOKUP(BL54,単価設定!$A$3:$F$477,6,FALSE))</f>
        <v>#N/A</v>
      </c>
      <c r="BN54" s="135"/>
      <c r="BO54" s="135"/>
      <c r="BP54" s="132"/>
      <c r="BQ54" s="135"/>
      <c r="BR54" s="136"/>
      <c r="BS54" s="136"/>
      <c r="BT54" s="127" t="str">
        <f t="shared" si="18"/>
        <v/>
      </c>
      <c r="BU54" s="127" t="str">
        <f t="shared" si="19"/>
        <v/>
      </c>
      <c r="BV54" s="126" t="str">
        <f t="shared" si="20"/>
        <v/>
      </c>
      <c r="BW54" s="126" t="str">
        <f t="shared" si="21"/>
        <v/>
      </c>
      <c r="BX54" s="128" t="str">
        <f t="shared" si="43"/>
        <v/>
      </c>
      <c r="BY54" s="124" t="str">
        <f t="shared" si="2"/>
        <v/>
      </c>
      <c r="BZ54" s="128" t="e">
        <f ca="1">IF(AND($AX54&lt;&gt;"",BV54&lt;&gt;"",BX54&gt;=IF(BX55="",0,BX55)),SUM(INDIRECT("by" &amp; ROW()-BX54+1):BY54),"")</f>
        <v>#N/A</v>
      </c>
      <c r="CA54" s="128" t="e">
        <f t="shared" ca="1" si="22"/>
        <v>#N/A</v>
      </c>
      <c r="CB54" s="128" t="e">
        <f t="shared" ca="1" si="23"/>
        <v>#N/A</v>
      </c>
      <c r="CC54" s="128" t="e">
        <f ca="1">IF(CB54="","",LEFT($AX54,3)&amp;TEXT(VLOOKUP(CB54,基本設定!$D$3:$E$50,2,FALSE),"100"))</f>
        <v>#N/A</v>
      </c>
      <c r="CD54" s="128" t="e">
        <f ca="1">IF(CC54="","",VLOOKUP(CC54,単価設定!$A$3:$F$477,6,FALSE))</f>
        <v>#N/A</v>
      </c>
      <c r="CE54" s="136"/>
      <c r="CF54" s="136"/>
      <c r="CG54" s="136"/>
      <c r="CH54" s="136"/>
      <c r="CI54" s="136"/>
      <c r="CJ54" s="136"/>
      <c r="CK54" s="128">
        <f t="shared" si="27"/>
        <v>0</v>
      </c>
      <c r="CL54" s="128" t="e">
        <f ca="1">SUM(CK$15:$CK54)</f>
        <v>#N/A</v>
      </c>
      <c r="CM54" s="128" t="e">
        <f t="shared" ca="1" si="28"/>
        <v>#N/A</v>
      </c>
      <c r="CN54" s="128" t="str">
        <f t="shared" si="47"/>
        <v/>
      </c>
      <c r="CO54" s="128" t="str">
        <f t="shared" si="29"/>
        <v/>
      </c>
      <c r="CP54" s="146" t="str">
        <f t="shared" si="30"/>
        <v/>
      </c>
      <c r="CQ54" s="146" t="str">
        <f t="shared" si="31"/>
        <v/>
      </c>
      <c r="CR54" s="146" t="str">
        <f t="shared" si="32"/>
        <v/>
      </c>
      <c r="CS54" s="146" t="str">
        <f t="shared" si="33"/>
        <v/>
      </c>
      <c r="CT54" s="128" t="e">
        <f ca="1">IF(BL54&lt;&gt;"",IF(COUNTIF(BL$15:BL54,BL54)=1,ROW(),""),"")</f>
        <v>#N/A</v>
      </c>
      <c r="CU54" s="128" t="e">
        <f ca="1">IF(CB54&lt;&gt;"",IF(COUNTIF(CB$15:CB54,CB54)=1,ROW(),""),"")</f>
        <v>#N/A</v>
      </c>
      <c r="CV54" s="128" t="str">
        <f>IF(CG54&lt;&gt;"",IF(COUNTIF(CG$15:CG54,CG54)=1,ROW(),""),"")</f>
        <v/>
      </c>
      <c r="CW54" s="146" t="str">
        <f>IF(CI54&lt;&gt;"",IF(COUNTIF(CI$15:CI54,CI54)=1,ROW(),""),"")</f>
        <v/>
      </c>
      <c r="CX54" s="128" t="str">
        <f t="shared" ca="1" si="34"/>
        <v/>
      </c>
      <c r="CY54" s="128" t="str">
        <f t="shared" ca="1" si="35"/>
        <v/>
      </c>
      <c r="CZ54" s="128" t="str">
        <f t="shared" ca="1" si="36"/>
        <v/>
      </c>
      <c r="DA54" s="146" t="str">
        <f t="shared" ca="1" si="37"/>
        <v/>
      </c>
      <c r="DC54" s="32"/>
      <c r="DD54" s="61"/>
      <c r="DE54" s="164"/>
      <c r="DF54" s="164"/>
      <c r="DG54" s="164"/>
      <c r="DH54" s="164"/>
      <c r="DI54" s="164"/>
      <c r="DJ54" s="164"/>
      <c r="DK54" s="164"/>
      <c r="DL54" s="164"/>
      <c r="DM54" s="164"/>
      <c r="DN54" s="164"/>
      <c r="DO54" s="164"/>
      <c r="DP54" s="164"/>
      <c r="DQ54" s="164"/>
      <c r="DR54" s="164"/>
      <c r="DS54" s="164"/>
      <c r="DT54" s="164"/>
      <c r="DU54" s="164"/>
      <c r="DV54" s="164"/>
      <c r="DW54" s="164"/>
      <c r="DX54" s="164"/>
      <c r="DY54" s="164"/>
      <c r="DZ54" s="164"/>
      <c r="EA54" s="164"/>
      <c r="EB54" s="164"/>
      <c r="EC54" s="164"/>
      <c r="ED54" s="164"/>
      <c r="EE54" s="164"/>
      <c r="EF54" s="164"/>
      <c r="EG54" s="164"/>
      <c r="EH54" s="164"/>
      <c r="EI54" s="164"/>
      <c r="EJ54" s="164"/>
      <c r="EK54" s="164"/>
      <c r="EL54" s="164"/>
      <c r="EM54" s="164"/>
      <c r="EN54" s="164"/>
      <c r="EO54" s="164"/>
      <c r="EP54" s="164"/>
      <c r="EQ54" s="164"/>
      <c r="ER54" s="164"/>
      <c r="ES54" s="164"/>
      <c r="ET54" s="164"/>
      <c r="EU54" s="164"/>
      <c r="EV54" s="164"/>
      <c r="EW54" s="164"/>
      <c r="EX54" s="164"/>
      <c r="EY54" s="164"/>
      <c r="EZ54" s="164"/>
      <c r="FA54" s="164"/>
      <c r="FB54" s="164"/>
      <c r="FC54" s="164"/>
      <c r="FD54" s="164"/>
      <c r="FE54" s="164"/>
      <c r="FF54" s="164"/>
      <c r="FG54" s="62"/>
      <c r="GA54" s="393"/>
      <c r="GB54" s="393"/>
      <c r="GC54" s="393"/>
      <c r="GD54" s="393"/>
      <c r="GE54" s="393"/>
      <c r="GF54" s="393"/>
      <c r="GG54" s="393"/>
      <c r="GH54" s="393"/>
      <c r="GI54" s="393"/>
      <c r="GJ54" s="393"/>
      <c r="GU54" s="89"/>
      <c r="KI54" s="164"/>
      <c r="KJ54" s="168"/>
      <c r="MI54" s="168"/>
      <c r="MJ54" s="168"/>
      <c r="MK54" s="164"/>
    </row>
    <row r="55" spans="1:352" ht="18" customHeight="1" x14ac:dyDescent="0.15">
      <c r="A55" s="32"/>
      <c r="B55" s="210" t="s">
        <v>758</v>
      </c>
      <c r="C55" s="210"/>
      <c r="D55" s="210"/>
      <c r="E55" s="210"/>
      <c r="F55" s="210"/>
      <c r="G55" s="210"/>
      <c r="H55" s="210"/>
      <c r="I55" s="210"/>
      <c r="J55" s="210"/>
      <c r="K55" s="210"/>
      <c r="L55" s="210"/>
      <c r="M55" s="210"/>
      <c r="N55" s="210" t="e">
        <f ca="1">VLOOKUP(N53,受給者一覧!$B$3:$P$502,2,FALSE)</f>
        <v>#N/A</v>
      </c>
      <c r="O55" s="210"/>
      <c r="P55" s="210"/>
      <c r="Q55" s="210"/>
      <c r="R55" s="210"/>
      <c r="S55" s="210"/>
      <c r="T55" s="210"/>
      <c r="U55" s="210"/>
      <c r="V55" s="210"/>
      <c r="W55" s="210"/>
      <c r="X55" s="210"/>
      <c r="Y55" s="210"/>
      <c r="Z55" s="210"/>
      <c r="AA55" s="210"/>
      <c r="AB55" s="210"/>
      <c r="AC55" s="210"/>
      <c r="AD55" s="210"/>
      <c r="AE55" s="210"/>
      <c r="AF55" s="332" t="s">
        <v>39</v>
      </c>
      <c r="AG55" s="332"/>
      <c r="AH55" s="332"/>
      <c r="AI55" s="332"/>
      <c r="AJ55" s="332"/>
      <c r="AK55" s="332"/>
      <c r="AL55" s="332"/>
      <c r="AM55" s="382" t="str">
        <f>IF(請求書!$AH$12="","",請求書!$AH$12)</f>
        <v xml:space="preserve">
</v>
      </c>
      <c r="AN55" s="382"/>
      <c r="AO55" s="382"/>
      <c r="AP55" s="382"/>
      <c r="AQ55" s="382"/>
      <c r="AR55" s="382"/>
      <c r="AS55" s="382"/>
      <c r="AT55" s="382"/>
      <c r="AU55" s="382"/>
      <c r="AV55" s="382"/>
      <c r="AX55" s="90" t="e">
        <f t="shared" ca="1" si="4"/>
        <v>#N/A</v>
      </c>
      <c r="AY55" s="132"/>
      <c r="AZ55" s="133"/>
      <c r="BA55" s="134"/>
      <c r="BB55" s="134"/>
      <c r="BC55" s="127" t="str">
        <f t="shared" si="7"/>
        <v/>
      </c>
      <c r="BD55" s="127" t="str">
        <f t="shared" si="8"/>
        <v/>
      </c>
      <c r="BE55" s="126" t="str">
        <f t="shared" si="9"/>
        <v/>
      </c>
      <c r="BF55" s="126" t="str">
        <f t="shared" si="10"/>
        <v/>
      </c>
      <c r="BG55" s="128" t="str">
        <f t="shared" si="41"/>
        <v/>
      </c>
      <c r="BH55" s="124" t="str">
        <f t="shared" si="1"/>
        <v/>
      </c>
      <c r="BI55" s="128" t="e">
        <f ca="1">IF(AND($AX55&lt;&gt;"",BE55&lt;&gt;"",BG55&gt;=IF(BG56="",0,BG56)),SUM(INDIRECT("bh"&amp;ROW()-BG55+1):BH55),"")</f>
        <v>#N/A</v>
      </c>
      <c r="BJ55" s="128" t="e">
        <f t="shared" ca="1" si="11"/>
        <v>#N/A</v>
      </c>
      <c r="BK55" s="128" t="e">
        <f t="shared" ca="1" si="12"/>
        <v>#N/A</v>
      </c>
      <c r="BL55" s="128" t="e">
        <f ca="1">IF(BK55="","",LEFT(AX55,3)&amp;TEXT(VLOOKUP(BK55,基本設定!$D$3:$E$50,2,FALSE),"000"))</f>
        <v>#N/A</v>
      </c>
      <c r="BM55" s="128" t="e">
        <f ca="1">IF(BL55="","",VLOOKUP(BL55,単価設定!$A$3:$F$477,6,FALSE))</f>
        <v>#N/A</v>
      </c>
      <c r="BN55" s="135"/>
      <c r="BO55" s="135"/>
      <c r="BP55" s="132"/>
      <c r="BQ55" s="135"/>
      <c r="BR55" s="136"/>
      <c r="BS55" s="136"/>
      <c r="BT55" s="127" t="str">
        <f t="shared" si="18"/>
        <v/>
      </c>
      <c r="BU55" s="127" t="str">
        <f t="shared" si="19"/>
        <v/>
      </c>
      <c r="BV55" s="126" t="str">
        <f t="shared" si="20"/>
        <v/>
      </c>
      <c r="BW55" s="126" t="str">
        <f t="shared" si="21"/>
        <v/>
      </c>
      <c r="BX55" s="128" t="str">
        <f t="shared" si="43"/>
        <v/>
      </c>
      <c r="BY55" s="124" t="str">
        <f t="shared" si="2"/>
        <v/>
      </c>
      <c r="BZ55" s="128" t="e">
        <f ca="1">IF(AND($AX55&lt;&gt;"",BV55&lt;&gt;"",BX55&gt;=IF(BX56="",0,BX56)),SUM(INDIRECT("by" &amp; ROW()-BX55+1):BY55),"")</f>
        <v>#N/A</v>
      </c>
      <c r="CA55" s="128" t="e">
        <f t="shared" ca="1" si="22"/>
        <v>#N/A</v>
      </c>
      <c r="CB55" s="128" t="e">
        <f t="shared" ca="1" si="23"/>
        <v>#N/A</v>
      </c>
      <c r="CC55" s="128" t="e">
        <f ca="1">IF(CB55="","",LEFT($AX55,3)&amp;TEXT(VLOOKUP(CB55,基本設定!$D$3:$E$50,2,FALSE),"100"))</f>
        <v>#N/A</v>
      </c>
      <c r="CD55" s="128" t="e">
        <f ca="1">IF(CC55="","",VLOOKUP(CC55,単価設定!$A$3:$F$477,6,FALSE))</f>
        <v>#N/A</v>
      </c>
      <c r="CE55" s="136"/>
      <c r="CF55" s="136"/>
      <c r="CG55" s="136"/>
      <c r="CH55" s="136"/>
      <c r="CI55" s="136"/>
      <c r="CJ55" s="136"/>
      <c r="CK55" s="128">
        <f t="shared" si="27"/>
        <v>0</v>
      </c>
      <c r="CL55" s="128" t="e">
        <f ca="1">SUM(CK$15:$CK55)</f>
        <v>#N/A</v>
      </c>
      <c r="CM55" s="128" t="e">
        <f t="shared" ca="1" si="28"/>
        <v>#N/A</v>
      </c>
      <c r="CN55" s="128" t="str">
        <f t="shared" si="47"/>
        <v/>
      </c>
      <c r="CO55" s="128" t="str">
        <f t="shared" si="29"/>
        <v/>
      </c>
      <c r="CP55" s="146" t="str">
        <f t="shared" si="30"/>
        <v/>
      </c>
      <c r="CQ55" s="146" t="str">
        <f t="shared" si="31"/>
        <v/>
      </c>
      <c r="CR55" s="146" t="str">
        <f t="shared" si="32"/>
        <v/>
      </c>
      <c r="CS55" s="146" t="str">
        <f t="shared" si="33"/>
        <v/>
      </c>
      <c r="CT55" s="128" t="e">
        <f ca="1">IF(BL55&lt;&gt;"",IF(COUNTIF(BL$15:BL55,BL55)=1,ROW(),""),"")</f>
        <v>#N/A</v>
      </c>
      <c r="CU55" s="128" t="e">
        <f ca="1">IF(CB55&lt;&gt;"",IF(COUNTIF(CB$15:CB55,CB55)=1,ROW(),""),"")</f>
        <v>#N/A</v>
      </c>
      <c r="CV55" s="128" t="str">
        <f>IF(CG55&lt;&gt;"",IF(COUNTIF(CG$15:CG55,CG55)=1,ROW(),""),"")</f>
        <v/>
      </c>
      <c r="CW55" s="146" t="str">
        <f>IF(CI55&lt;&gt;"",IF(COUNTIF(CI$15:CI55,CI55)=1,ROW(),""),"")</f>
        <v/>
      </c>
      <c r="CX55" s="128" t="str">
        <f t="shared" ca="1" si="34"/>
        <v/>
      </c>
      <c r="CY55" s="128" t="str">
        <f t="shared" ca="1" si="35"/>
        <v/>
      </c>
      <c r="CZ55" s="128" t="str">
        <f t="shared" ca="1" si="36"/>
        <v/>
      </c>
      <c r="DA55" s="146" t="str">
        <f t="shared" ca="1" si="37"/>
        <v/>
      </c>
      <c r="DC55" s="32"/>
      <c r="DD55" s="65"/>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41" t="str">
        <f>TEXT(請求書!$D$15,"GGG")</f>
        <v>明治</v>
      </c>
      <c r="EK55" s="364"/>
      <c r="EL55" s="364"/>
      <c r="EM55" s="342"/>
      <c r="EN55" s="341" t="str">
        <f>LEFT(TEXT(請求書!$D$15,"EE"),1)</f>
        <v>3</v>
      </c>
      <c r="EO55" s="364"/>
      <c r="EP55" s="342"/>
      <c r="EQ55" s="341" t="str">
        <f>RIGHT(TEXT(請求書!$D$15,"EE"),1)</f>
        <v>3</v>
      </c>
      <c r="ER55" s="364"/>
      <c r="ES55" s="342"/>
      <c r="ET55" s="341" t="s">
        <v>1</v>
      </c>
      <c r="EU55" s="364"/>
      <c r="EV55" s="342"/>
      <c r="EW55" s="341" t="str">
        <f>LEFT(TEXT(請求書!$D$15,"MM"),1)</f>
        <v>0</v>
      </c>
      <c r="EX55" s="364"/>
      <c r="EY55" s="342"/>
      <c r="EZ55" s="341" t="str">
        <f>RIGHT(TEXT(請求書!$D$15,"MM"),1)</f>
        <v>1</v>
      </c>
      <c r="FA55" s="364"/>
      <c r="FB55" s="342"/>
      <c r="FC55" s="341" t="s">
        <v>11</v>
      </c>
      <c r="FD55" s="364"/>
      <c r="FE55" s="364"/>
      <c r="FF55" s="342"/>
      <c r="FG55" s="64"/>
      <c r="GA55" s="393"/>
      <c r="GB55" s="393"/>
      <c r="GC55" s="393"/>
      <c r="GD55" s="393"/>
      <c r="GE55" s="393"/>
      <c r="GF55" s="393"/>
      <c r="GG55" s="393"/>
      <c r="GH55" s="393"/>
      <c r="GI55" s="393"/>
      <c r="GJ55" s="393"/>
      <c r="GU55" s="89"/>
      <c r="KI55" s="164"/>
      <c r="KJ55" s="168"/>
      <c r="MI55" s="168"/>
      <c r="MJ55" s="168"/>
      <c r="MK55" s="168"/>
    </row>
    <row r="56" spans="1:352" ht="18" customHeight="1" x14ac:dyDescent="0.15">
      <c r="A56" s="32"/>
      <c r="B56" s="346" t="s">
        <v>36</v>
      </c>
      <c r="C56" s="347"/>
      <c r="D56" s="347"/>
      <c r="E56" s="347"/>
      <c r="F56" s="347"/>
      <c r="G56" s="347"/>
      <c r="H56" s="348"/>
      <c r="I56" s="365" t="e">
        <f ca="1">IF(OR(INT(TEXT(基本情報!$L$7,"yyyymm"))&lt;INT(TEXT($BD$5,"yyyymm")),INT(TEXT(基本情報!$L$7,"yyyymm"))&gt;INT(TEXT($BE$5,"yyyymm"))),"期間外",$BB$5)</f>
        <v>#N/A</v>
      </c>
      <c r="J56" s="366"/>
      <c r="K56" s="366"/>
      <c r="L56" s="366"/>
      <c r="M56" s="366"/>
      <c r="N56" s="366"/>
      <c r="O56" s="367"/>
      <c r="P56" s="346" t="s">
        <v>37</v>
      </c>
      <c r="Q56" s="347"/>
      <c r="R56" s="347"/>
      <c r="S56" s="347"/>
      <c r="T56" s="347"/>
      <c r="U56" s="347"/>
      <c r="V56" s="348"/>
      <c r="W56" s="368" t="e">
        <f ca="1">IF(OR(INT(TEXT(基本情報!$L$7,"yyyymm"))&lt;INT(TEXT($BL$5,"yyyymm")),INT(TEXT(基本情報!$L$7,"yyyymm"))&gt;INT(IF($BO$6="","999999",TEXT($BO$6,"yyyymm")))),"期間外",$BK$5)</f>
        <v>#N/A</v>
      </c>
      <c r="X56" s="369"/>
      <c r="Y56" s="369"/>
      <c r="Z56" s="369"/>
      <c r="AA56" s="369"/>
      <c r="AB56" s="369"/>
      <c r="AC56" s="369"/>
      <c r="AD56" s="369"/>
      <c r="AE56" s="370"/>
      <c r="AF56" s="332"/>
      <c r="AG56" s="332"/>
      <c r="AH56" s="332"/>
      <c r="AI56" s="332"/>
      <c r="AJ56" s="332"/>
      <c r="AK56" s="332"/>
      <c r="AL56" s="332"/>
      <c r="AM56" s="382"/>
      <c r="AN56" s="382"/>
      <c r="AO56" s="382"/>
      <c r="AP56" s="382"/>
      <c r="AQ56" s="382"/>
      <c r="AR56" s="382"/>
      <c r="AS56" s="382"/>
      <c r="AT56" s="382"/>
      <c r="AU56" s="382"/>
      <c r="AV56" s="382"/>
      <c r="AX56" s="90" t="e">
        <f t="shared" ca="1" si="4"/>
        <v>#N/A</v>
      </c>
      <c r="AY56" s="132"/>
      <c r="AZ56" s="133"/>
      <c r="BA56" s="134"/>
      <c r="BB56" s="134"/>
      <c r="BC56" s="127" t="str">
        <f t="shared" si="7"/>
        <v/>
      </c>
      <c r="BD56" s="127" t="str">
        <f t="shared" si="8"/>
        <v/>
      </c>
      <c r="BE56" s="126" t="str">
        <f t="shared" si="9"/>
        <v/>
      </c>
      <c r="BF56" s="126" t="str">
        <f t="shared" si="10"/>
        <v/>
      </c>
      <c r="BG56" s="128" t="str">
        <f t="shared" si="41"/>
        <v/>
      </c>
      <c r="BH56" s="124" t="str">
        <f t="shared" si="1"/>
        <v/>
      </c>
      <c r="BI56" s="128" t="e">
        <f ca="1">IF(AND($AX56&lt;&gt;"",BE56&lt;&gt;"",BG56&gt;=IF(BG57="",0,BG57)),SUM(INDIRECT("bh"&amp;ROW()-BG56+1):BH56),"")</f>
        <v>#N/A</v>
      </c>
      <c r="BJ56" s="128" t="e">
        <f t="shared" ca="1" si="11"/>
        <v>#N/A</v>
      </c>
      <c r="BK56" s="128" t="e">
        <f t="shared" ca="1" si="12"/>
        <v>#N/A</v>
      </c>
      <c r="BL56" s="128" t="e">
        <f ca="1">IF(BK56="","",LEFT(AX56,3)&amp;TEXT(VLOOKUP(BK56,基本設定!$D$3:$E$50,2,FALSE),"000"))</f>
        <v>#N/A</v>
      </c>
      <c r="BM56" s="128" t="e">
        <f ca="1">IF(BL56="","",VLOOKUP(BL56,単価設定!$A$3:$F$477,6,FALSE))</f>
        <v>#N/A</v>
      </c>
      <c r="BN56" s="135"/>
      <c r="BO56" s="135"/>
      <c r="BP56" s="132"/>
      <c r="BQ56" s="135"/>
      <c r="BR56" s="136"/>
      <c r="BS56" s="136"/>
      <c r="BT56" s="127" t="str">
        <f t="shared" si="18"/>
        <v/>
      </c>
      <c r="BU56" s="127" t="str">
        <f t="shared" si="19"/>
        <v/>
      </c>
      <c r="BV56" s="126" t="str">
        <f t="shared" si="20"/>
        <v/>
      </c>
      <c r="BW56" s="126" t="str">
        <f t="shared" si="21"/>
        <v/>
      </c>
      <c r="BX56" s="128" t="str">
        <f t="shared" si="43"/>
        <v/>
      </c>
      <c r="BY56" s="124" t="str">
        <f t="shared" si="2"/>
        <v/>
      </c>
      <c r="BZ56" s="128" t="e">
        <f ca="1">IF(AND($AX56&lt;&gt;"",BV56&lt;&gt;"",BX56&gt;=IF(BX57="",0,BX57)),SUM(INDIRECT("by" &amp; ROW()-BX56+1):BY56),"")</f>
        <v>#N/A</v>
      </c>
      <c r="CA56" s="128" t="e">
        <f t="shared" ca="1" si="22"/>
        <v>#N/A</v>
      </c>
      <c r="CB56" s="128" t="e">
        <f t="shared" ca="1" si="23"/>
        <v>#N/A</v>
      </c>
      <c r="CC56" s="128" t="e">
        <f ca="1">IF(CB56="","",LEFT($AX56,3)&amp;TEXT(VLOOKUP(CB56,基本設定!$D$3:$E$50,2,FALSE),"100"))</f>
        <v>#N/A</v>
      </c>
      <c r="CD56" s="128" t="e">
        <f ca="1">IF(CC56="","",VLOOKUP(CC56,単価設定!$A$3:$F$477,6,FALSE))</f>
        <v>#N/A</v>
      </c>
      <c r="CE56" s="136"/>
      <c r="CF56" s="136"/>
      <c r="CG56" s="136"/>
      <c r="CH56" s="136"/>
      <c r="CI56" s="136"/>
      <c r="CJ56" s="136"/>
      <c r="CK56" s="128">
        <f t="shared" si="27"/>
        <v>0</v>
      </c>
      <c r="CL56" s="128" t="e">
        <f ca="1">SUM(CK$15:$CK56)</f>
        <v>#N/A</v>
      </c>
      <c r="CM56" s="128" t="e">
        <f t="shared" ca="1" si="28"/>
        <v>#N/A</v>
      </c>
      <c r="CN56" s="128" t="str">
        <f t="shared" si="47"/>
        <v/>
      </c>
      <c r="CO56" s="128" t="str">
        <f t="shared" si="29"/>
        <v/>
      </c>
      <c r="CP56" s="146" t="str">
        <f t="shared" si="30"/>
        <v/>
      </c>
      <c r="CQ56" s="146" t="str">
        <f t="shared" si="31"/>
        <v/>
      </c>
      <c r="CR56" s="146" t="str">
        <f t="shared" si="32"/>
        <v/>
      </c>
      <c r="CS56" s="146" t="str">
        <f t="shared" si="33"/>
        <v/>
      </c>
      <c r="CT56" s="128" t="e">
        <f ca="1">IF(BL56&lt;&gt;"",IF(COUNTIF(BL$15:BL56,BL56)=1,ROW(),""),"")</f>
        <v>#N/A</v>
      </c>
      <c r="CU56" s="128" t="e">
        <f ca="1">IF(CB56&lt;&gt;"",IF(COUNTIF(CB$15:CB56,CB56)=1,ROW(),""),"")</f>
        <v>#N/A</v>
      </c>
      <c r="CV56" s="128" t="str">
        <f>IF(CG56&lt;&gt;"",IF(COUNTIF(CG$15:CG56,CG56)=1,ROW(),""),"")</f>
        <v/>
      </c>
      <c r="CW56" s="146" t="str">
        <f>IF(CI56&lt;&gt;"",IF(COUNTIF(CI$15:CI56,CI56)=1,ROW(),""),"")</f>
        <v/>
      </c>
      <c r="CX56" s="128" t="str">
        <f t="shared" ca="1" si="34"/>
        <v/>
      </c>
      <c r="CY56" s="128" t="str">
        <f t="shared" ca="1" si="35"/>
        <v/>
      </c>
      <c r="CZ56" s="128" t="str">
        <f t="shared" ca="1" si="36"/>
        <v/>
      </c>
      <c r="DA56" s="146" t="str">
        <f t="shared" ca="1" si="37"/>
        <v/>
      </c>
      <c r="DC56" s="32"/>
      <c r="DD56" s="65"/>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64"/>
      <c r="GA56" s="393"/>
      <c r="GB56" s="393"/>
      <c r="GC56" s="393"/>
      <c r="GD56" s="393"/>
      <c r="GE56" s="393"/>
      <c r="GF56" s="393"/>
      <c r="GG56" s="393"/>
      <c r="GH56" s="393"/>
      <c r="GI56" s="393"/>
      <c r="GJ56" s="393"/>
      <c r="GU56" s="89"/>
      <c r="KI56" s="164"/>
      <c r="KJ56" s="168"/>
      <c r="MI56" s="168"/>
      <c r="MJ56" s="168"/>
      <c r="MK56" s="168"/>
    </row>
    <row r="57" spans="1:352" ht="18" customHeight="1" x14ac:dyDescent="0.15">
      <c r="A57" s="32"/>
      <c r="B57" s="352"/>
      <c r="C57" s="353"/>
      <c r="D57" s="353"/>
      <c r="E57" s="353"/>
      <c r="F57" s="353"/>
      <c r="G57" s="353"/>
      <c r="H57" s="354"/>
      <c r="I57" s="371" t="e">
        <f ca="1">IF(I56="期間外","期間外",$BF$5)</f>
        <v>#N/A</v>
      </c>
      <c r="J57" s="372"/>
      <c r="K57" s="372"/>
      <c r="L57" s="372"/>
      <c r="M57" s="372"/>
      <c r="N57" s="372"/>
      <c r="O57" s="373"/>
      <c r="P57" s="352"/>
      <c r="Q57" s="353"/>
      <c r="R57" s="353"/>
      <c r="S57" s="353"/>
      <c r="T57" s="353"/>
      <c r="U57" s="353"/>
      <c r="V57" s="354"/>
      <c r="W57" s="371"/>
      <c r="X57" s="372"/>
      <c r="Y57" s="372"/>
      <c r="Z57" s="372"/>
      <c r="AA57" s="372"/>
      <c r="AB57" s="372"/>
      <c r="AC57" s="372"/>
      <c r="AD57" s="372"/>
      <c r="AE57" s="373"/>
      <c r="AF57" s="332"/>
      <c r="AG57" s="332"/>
      <c r="AH57" s="332"/>
      <c r="AI57" s="332"/>
      <c r="AJ57" s="332"/>
      <c r="AK57" s="332"/>
      <c r="AL57" s="332"/>
      <c r="AM57" s="382"/>
      <c r="AN57" s="382"/>
      <c r="AO57" s="382"/>
      <c r="AP57" s="382"/>
      <c r="AQ57" s="382"/>
      <c r="AR57" s="382"/>
      <c r="AS57" s="382"/>
      <c r="AT57" s="382"/>
      <c r="AU57" s="382"/>
      <c r="AV57" s="382"/>
      <c r="AX57" s="90" t="e">
        <f t="shared" ca="1" si="4"/>
        <v>#N/A</v>
      </c>
      <c r="AY57" s="132"/>
      <c r="AZ57" s="133"/>
      <c r="BA57" s="134"/>
      <c r="BB57" s="134"/>
      <c r="BC57" s="127" t="str">
        <f t="shared" si="7"/>
        <v/>
      </c>
      <c r="BD57" s="127" t="str">
        <f t="shared" si="8"/>
        <v/>
      </c>
      <c r="BE57" s="126" t="str">
        <f t="shared" si="9"/>
        <v/>
      </c>
      <c r="BF57" s="126" t="str">
        <f t="shared" si="10"/>
        <v/>
      </c>
      <c r="BG57" s="128" t="str">
        <f t="shared" si="41"/>
        <v/>
      </c>
      <c r="BH57" s="124" t="str">
        <f t="shared" si="1"/>
        <v/>
      </c>
      <c r="BI57" s="128" t="e">
        <f ca="1">IF(AND($AX57&lt;&gt;"",BE57&lt;&gt;"",BG57&gt;=IF(BG58="",0,BG58)),SUM(INDIRECT("bh"&amp;ROW()-BG57+1):BH57),"")</f>
        <v>#N/A</v>
      </c>
      <c r="BJ57" s="128" t="e">
        <f t="shared" ca="1" si="11"/>
        <v>#N/A</v>
      </c>
      <c r="BK57" s="128" t="e">
        <f t="shared" ca="1" si="12"/>
        <v>#N/A</v>
      </c>
      <c r="BL57" s="128" t="e">
        <f ca="1">IF(BK57="","",LEFT(AX57,3)&amp;TEXT(VLOOKUP(BK57,基本設定!$D$3:$E$50,2,FALSE),"000"))</f>
        <v>#N/A</v>
      </c>
      <c r="BM57" s="128" t="e">
        <f ca="1">IF(BL57="","",VLOOKUP(BL57,単価設定!$A$3:$F$477,6,FALSE))</f>
        <v>#N/A</v>
      </c>
      <c r="BN57" s="135"/>
      <c r="BO57" s="135"/>
      <c r="BP57" s="132"/>
      <c r="BQ57" s="135"/>
      <c r="BR57" s="136"/>
      <c r="BS57" s="136"/>
      <c r="BT57" s="127" t="str">
        <f t="shared" si="18"/>
        <v/>
      </c>
      <c r="BU57" s="127" t="str">
        <f t="shared" si="19"/>
        <v/>
      </c>
      <c r="BV57" s="126" t="str">
        <f t="shared" si="20"/>
        <v/>
      </c>
      <c r="BW57" s="126" t="str">
        <f t="shared" si="21"/>
        <v/>
      </c>
      <c r="BX57" s="128" t="str">
        <f t="shared" si="43"/>
        <v/>
      </c>
      <c r="BY57" s="124" t="str">
        <f t="shared" si="2"/>
        <v/>
      </c>
      <c r="BZ57" s="128" t="e">
        <f ca="1">IF(AND($AX57&lt;&gt;"",BV57&lt;&gt;"",BX57&gt;=IF(BX58="",0,BX58)),SUM(INDIRECT("by" &amp; ROW()-BX57+1):BY57),"")</f>
        <v>#N/A</v>
      </c>
      <c r="CA57" s="128" t="e">
        <f t="shared" ca="1" si="22"/>
        <v>#N/A</v>
      </c>
      <c r="CB57" s="128" t="e">
        <f t="shared" ca="1" si="23"/>
        <v>#N/A</v>
      </c>
      <c r="CC57" s="128" t="e">
        <f ca="1">IF(CB57="","",LEFT($AX57,3)&amp;TEXT(VLOOKUP(CB57,基本設定!$D$3:$E$50,2,FALSE),"100"))</f>
        <v>#N/A</v>
      </c>
      <c r="CD57" s="128" t="e">
        <f ca="1">IF(CC57="","",VLOOKUP(CC57,単価設定!$A$3:$F$477,6,FALSE))</f>
        <v>#N/A</v>
      </c>
      <c r="CE57" s="136"/>
      <c r="CF57" s="136"/>
      <c r="CG57" s="136"/>
      <c r="CH57" s="136"/>
      <c r="CI57" s="136"/>
      <c r="CJ57" s="136"/>
      <c r="CK57" s="128">
        <f t="shared" si="27"/>
        <v>0</v>
      </c>
      <c r="CL57" s="128" t="e">
        <f ca="1">SUM(CK$15:$CK57)</f>
        <v>#N/A</v>
      </c>
      <c r="CM57" s="128" t="e">
        <f t="shared" ca="1" si="28"/>
        <v>#N/A</v>
      </c>
      <c r="CN57" s="128" t="str">
        <f t="shared" si="47"/>
        <v/>
      </c>
      <c r="CO57" s="128" t="str">
        <f t="shared" si="29"/>
        <v/>
      </c>
      <c r="CP57" s="146" t="str">
        <f t="shared" si="30"/>
        <v/>
      </c>
      <c r="CQ57" s="146" t="str">
        <f t="shared" si="31"/>
        <v/>
      </c>
      <c r="CR57" s="146" t="str">
        <f t="shared" si="32"/>
        <v/>
      </c>
      <c r="CS57" s="146" t="str">
        <f t="shared" si="33"/>
        <v/>
      </c>
      <c r="CT57" s="128" t="e">
        <f ca="1">IF(BL57&lt;&gt;"",IF(COUNTIF(BL$15:BL57,BL57)=1,ROW(),""),"")</f>
        <v>#N/A</v>
      </c>
      <c r="CU57" s="128" t="e">
        <f ca="1">IF(CB57&lt;&gt;"",IF(COUNTIF(CB$15:CB57,CB57)=1,ROW(),""),"")</f>
        <v>#N/A</v>
      </c>
      <c r="CV57" s="128" t="str">
        <f>IF(CG57&lt;&gt;"",IF(COUNTIF(CG$15:CG57,CG57)=1,ROW(),""),"")</f>
        <v/>
      </c>
      <c r="CW57" s="146" t="str">
        <f>IF(CI57&lt;&gt;"",IF(COUNTIF(CI$15:CI57,CI57)=1,ROW(),""),"")</f>
        <v/>
      </c>
      <c r="CX57" s="128" t="str">
        <f t="shared" ca="1" si="34"/>
        <v/>
      </c>
      <c r="CY57" s="128" t="str">
        <f t="shared" ca="1" si="35"/>
        <v/>
      </c>
      <c r="CZ57" s="128" t="str">
        <f t="shared" ca="1" si="36"/>
        <v/>
      </c>
      <c r="DA57" s="146" t="str">
        <f t="shared" ca="1" si="37"/>
        <v/>
      </c>
      <c r="DC57" s="32"/>
      <c r="DD57" s="65"/>
      <c r="DE57" s="374" t="s">
        <v>131</v>
      </c>
      <c r="DF57" s="375"/>
      <c r="DG57" s="375"/>
      <c r="DH57" s="375"/>
      <c r="DI57" s="376"/>
      <c r="DJ57" s="303" t="str">
        <f ca="1">MID($N$4,1,1)</f>
        <v>雛</v>
      </c>
      <c r="DK57" s="305"/>
      <c r="DL57" s="303" t="str">
        <f ca="1">MID($N$4,2,1)</f>
        <v>型</v>
      </c>
      <c r="DM57" s="305"/>
      <c r="DN57" s="303" t="str">
        <f ca="1">MID($N$4,3,1)</f>
        <v/>
      </c>
      <c r="DO57" s="305"/>
      <c r="DP57" s="303" t="str">
        <f ca="1">MID($N$4,4,1)</f>
        <v/>
      </c>
      <c r="DQ57" s="305"/>
      <c r="DR57" s="303" t="str">
        <f ca="1">MID($N$4,5,1)</f>
        <v/>
      </c>
      <c r="DS57" s="305"/>
      <c r="DT57" s="303" t="str">
        <f ca="1">MID($N$4,6,1)</f>
        <v/>
      </c>
      <c r="DU57" s="305"/>
      <c r="DV57" s="303" t="str">
        <f ca="1">MID($N$4,7,1)</f>
        <v/>
      </c>
      <c r="DW57" s="305"/>
      <c r="DX57" s="303" t="str">
        <f ca="1">MID($N$4,8,1)</f>
        <v/>
      </c>
      <c r="DY57" s="305"/>
      <c r="DZ57" s="303" t="str">
        <f ca="1">MID($N$4,9,1)</f>
        <v/>
      </c>
      <c r="EA57" s="305"/>
      <c r="EB57" s="303" t="str">
        <f ca="1">MID($N$4,10,1)</f>
        <v/>
      </c>
      <c r="EC57" s="305"/>
      <c r="ED57" s="164"/>
      <c r="EE57" s="32"/>
      <c r="EF57" s="32"/>
      <c r="EG57" s="32"/>
      <c r="EH57" s="343" t="s">
        <v>5</v>
      </c>
      <c r="EI57" s="344"/>
      <c r="EJ57" s="344"/>
      <c r="EK57" s="344"/>
      <c r="EL57" s="345"/>
      <c r="EM57" s="341" t="str">
        <f>AM53</f>
        <v>0</v>
      </c>
      <c r="EN57" s="342"/>
      <c r="EO57" s="341" t="str">
        <f>AN53</f>
        <v>0</v>
      </c>
      <c r="EP57" s="342"/>
      <c r="EQ57" s="341" t="str">
        <f>AO53</f>
        <v>0</v>
      </c>
      <c r="ER57" s="342"/>
      <c r="ES57" s="341" t="str">
        <f>AP53</f>
        <v>0</v>
      </c>
      <c r="ET57" s="342"/>
      <c r="EU57" s="341" t="str">
        <f>AQ53</f>
        <v>0</v>
      </c>
      <c r="EV57" s="342"/>
      <c r="EW57" s="341" t="str">
        <f>AR53</f>
        <v>0</v>
      </c>
      <c r="EX57" s="342"/>
      <c r="EY57" s="341" t="str">
        <f>AS53</f>
        <v>0</v>
      </c>
      <c r="EZ57" s="342"/>
      <c r="FA57" s="341" t="str">
        <f>AT53</f>
        <v>0</v>
      </c>
      <c r="FB57" s="342"/>
      <c r="FC57" s="341" t="str">
        <f>AU53</f>
        <v>0</v>
      </c>
      <c r="FD57" s="342"/>
      <c r="FE57" s="341" t="str">
        <f>AV53</f>
        <v>0</v>
      </c>
      <c r="FF57" s="342"/>
      <c r="FG57" s="64"/>
      <c r="GA57" s="393"/>
      <c r="GB57" s="393"/>
      <c r="GC57" s="393"/>
      <c r="GD57" s="393"/>
      <c r="GE57" s="393"/>
      <c r="GF57" s="393"/>
      <c r="GG57" s="393"/>
      <c r="GH57" s="393"/>
      <c r="GI57" s="393"/>
      <c r="GJ57" s="393"/>
      <c r="GU57" s="89"/>
      <c r="KI57" s="164"/>
      <c r="KJ57" s="168"/>
      <c r="MI57" s="168"/>
      <c r="MJ57" s="168"/>
      <c r="MK57" s="168"/>
    </row>
    <row r="58" spans="1:352" ht="18" customHeight="1" x14ac:dyDescent="0.15">
      <c r="A58" s="32"/>
      <c r="B58" s="210" t="s">
        <v>38</v>
      </c>
      <c r="C58" s="210"/>
      <c r="D58" s="210"/>
      <c r="E58" s="210"/>
      <c r="F58" s="210"/>
      <c r="G58" s="210"/>
      <c r="H58" s="210"/>
      <c r="I58" s="210"/>
      <c r="J58" s="210"/>
      <c r="K58" s="210"/>
      <c r="L58" s="210"/>
      <c r="M58" s="210"/>
      <c r="N58" s="383" t="e">
        <f ca="1">IF(OR(INT(TEXT(基本情報!$L$7,"yyyymm"))&lt;INT(TEXT($AZ$5,"yyyymm")),INT(TEXT(基本情報!$L$7,"yyyymm"))&gt;INT(TEXT($BA$5,"yyyymm"))),"期間外",$AX$5)</f>
        <v>#N/A</v>
      </c>
      <c r="O58" s="383"/>
      <c r="P58" s="383"/>
      <c r="Q58" s="383"/>
      <c r="R58" s="383"/>
      <c r="S58" s="383"/>
      <c r="T58" s="383"/>
      <c r="U58" s="383"/>
      <c r="V58" s="383"/>
      <c r="W58" s="383"/>
      <c r="X58" s="383"/>
      <c r="Y58" s="383"/>
      <c r="Z58" s="383"/>
      <c r="AA58" s="383"/>
      <c r="AB58" s="383"/>
      <c r="AC58" s="383"/>
      <c r="AD58" s="383"/>
      <c r="AE58" s="383"/>
      <c r="AF58" s="332"/>
      <c r="AG58" s="332"/>
      <c r="AH58" s="332"/>
      <c r="AI58" s="332"/>
      <c r="AJ58" s="332"/>
      <c r="AK58" s="332"/>
      <c r="AL58" s="332"/>
      <c r="AM58" s="382"/>
      <c r="AN58" s="382"/>
      <c r="AO58" s="382"/>
      <c r="AP58" s="382"/>
      <c r="AQ58" s="382"/>
      <c r="AR58" s="382"/>
      <c r="AS58" s="382"/>
      <c r="AT58" s="382"/>
      <c r="AU58" s="382"/>
      <c r="AV58" s="382"/>
      <c r="AX58" s="90" t="e">
        <f t="shared" ca="1" si="4"/>
        <v>#N/A</v>
      </c>
      <c r="AY58" s="132"/>
      <c r="AZ58" s="133"/>
      <c r="BA58" s="134"/>
      <c r="BB58" s="134"/>
      <c r="BC58" s="127" t="str">
        <f t="shared" si="7"/>
        <v/>
      </c>
      <c r="BD58" s="127" t="str">
        <f t="shared" si="8"/>
        <v/>
      </c>
      <c r="BE58" s="126" t="str">
        <f t="shared" si="9"/>
        <v/>
      </c>
      <c r="BF58" s="126" t="str">
        <f t="shared" si="10"/>
        <v/>
      </c>
      <c r="BG58" s="128" t="str">
        <f t="shared" si="41"/>
        <v/>
      </c>
      <c r="BH58" s="124" t="str">
        <f t="shared" si="1"/>
        <v/>
      </c>
      <c r="BI58" s="128" t="e">
        <f ca="1">IF(AND($AX58&lt;&gt;"",BE58&lt;&gt;"",BG58&gt;=IF(BG59="",0,BG59)),SUM(INDIRECT("bh"&amp;ROW()-BG58+1):BH58),"")</f>
        <v>#N/A</v>
      </c>
      <c r="BJ58" s="128" t="e">
        <f t="shared" ca="1" si="11"/>
        <v>#N/A</v>
      </c>
      <c r="BK58" s="128" t="e">
        <f t="shared" ca="1" si="12"/>
        <v>#N/A</v>
      </c>
      <c r="BL58" s="128" t="e">
        <f ca="1">IF(BK58="","",LEFT(AX58,3)&amp;TEXT(VLOOKUP(BK58,基本設定!$D$3:$E$50,2,FALSE),"000"))</f>
        <v>#N/A</v>
      </c>
      <c r="BM58" s="128" t="e">
        <f ca="1">IF(BL58="","",VLOOKUP(BL58,単価設定!$A$3:$F$477,6,FALSE))</f>
        <v>#N/A</v>
      </c>
      <c r="BN58" s="135"/>
      <c r="BO58" s="135"/>
      <c r="BP58" s="132"/>
      <c r="BQ58" s="135"/>
      <c r="BR58" s="136"/>
      <c r="BS58" s="136"/>
      <c r="BT58" s="127" t="str">
        <f t="shared" si="18"/>
        <v/>
      </c>
      <c r="BU58" s="127" t="str">
        <f t="shared" si="19"/>
        <v/>
      </c>
      <c r="BV58" s="126" t="str">
        <f t="shared" si="20"/>
        <v/>
      </c>
      <c r="BW58" s="126" t="str">
        <f t="shared" si="21"/>
        <v/>
      </c>
      <c r="BX58" s="128" t="str">
        <f t="shared" si="43"/>
        <v/>
      </c>
      <c r="BY58" s="124" t="str">
        <f t="shared" si="2"/>
        <v/>
      </c>
      <c r="BZ58" s="128" t="e">
        <f ca="1">IF(AND($AX58&lt;&gt;"",BV58&lt;&gt;"",BX58&gt;=IF(BX59="",0,BX59)),SUM(INDIRECT("by" &amp; ROW()-BX58+1):BY58),"")</f>
        <v>#N/A</v>
      </c>
      <c r="CA58" s="128" t="e">
        <f t="shared" ca="1" si="22"/>
        <v>#N/A</v>
      </c>
      <c r="CB58" s="128" t="e">
        <f t="shared" ca="1" si="23"/>
        <v>#N/A</v>
      </c>
      <c r="CC58" s="128" t="e">
        <f ca="1">IF(CB58="","",LEFT($AX58,3)&amp;TEXT(VLOOKUP(CB58,基本設定!$D$3:$E$50,2,FALSE),"100"))</f>
        <v>#N/A</v>
      </c>
      <c r="CD58" s="128" t="e">
        <f ca="1">IF(CC58="","",VLOOKUP(CC58,単価設定!$A$3:$F$477,6,FALSE))</f>
        <v>#N/A</v>
      </c>
      <c r="CE58" s="136"/>
      <c r="CF58" s="136"/>
      <c r="CG58" s="136"/>
      <c r="CH58" s="136"/>
      <c r="CI58" s="136"/>
      <c r="CJ58" s="136"/>
      <c r="CK58" s="128">
        <f t="shared" si="27"/>
        <v>0</v>
      </c>
      <c r="CL58" s="128" t="e">
        <f ca="1">SUM(CK$15:$CK58)</f>
        <v>#N/A</v>
      </c>
      <c r="CM58" s="128" t="e">
        <f t="shared" ca="1" si="28"/>
        <v>#N/A</v>
      </c>
      <c r="CN58" s="128" t="str">
        <f t="shared" si="47"/>
        <v/>
      </c>
      <c r="CO58" s="128" t="str">
        <f t="shared" si="29"/>
        <v/>
      </c>
      <c r="CP58" s="146" t="str">
        <f t="shared" si="30"/>
        <v/>
      </c>
      <c r="CQ58" s="146" t="str">
        <f t="shared" si="31"/>
        <v/>
      </c>
      <c r="CR58" s="146" t="str">
        <f t="shared" si="32"/>
        <v/>
      </c>
      <c r="CS58" s="146" t="str">
        <f t="shared" si="33"/>
        <v/>
      </c>
      <c r="CT58" s="128" t="e">
        <f ca="1">IF(BL58&lt;&gt;"",IF(COUNTIF(BL$15:BL58,BL58)=1,ROW(),""),"")</f>
        <v>#N/A</v>
      </c>
      <c r="CU58" s="128" t="e">
        <f ca="1">IF(CB58&lt;&gt;"",IF(COUNTIF(CB$15:CB58,CB58)=1,ROW(),""),"")</f>
        <v>#N/A</v>
      </c>
      <c r="CV58" s="128" t="str">
        <f>IF(CG58&lt;&gt;"",IF(COUNTIF(CG$15:CG58,CG58)=1,ROW(),""),"")</f>
        <v/>
      </c>
      <c r="CW58" s="146" t="str">
        <f>IF(CI58&lt;&gt;"",IF(COUNTIF(CI$15:CI58,CI58)=1,ROW(),""),"")</f>
        <v/>
      </c>
      <c r="CX58" s="128" t="str">
        <f t="shared" ca="1" si="34"/>
        <v/>
      </c>
      <c r="CY58" s="128" t="str">
        <f t="shared" ca="1" si="35"/>
        <v/>
      </c>
      <c r="CZ58" s="128" t="str">
        <f t="shared" ca="1" si="36"/>
        <v/>
      </c>
      <c r="DA58" s="146" t="str">
        <f t="shared" ca="1" si="37"/>
        <v/>
      </c>
      <c r="DC58" s="32"/>
      <c r="DD58" s="65"/>
      <c r="DE58" s="377"/>
      <c r="DF58" s="378"/>
      <c r="DG58" s="378"/>
      <c r="DH58" s="378"/>
      <c r="DI58" s="379"/>
      <c r="DJ58" s="211"/>
      <c r="DK58" s="213"/>
      <c r="DL58" s="211"/>
      <c r="DM58" s="213"/>
      <c r="DN58" s="211"/>
      <c r="DO58" s="213"/>
      <c r="DP58" s="211"/>
      <c r="DQ58" s="213"/>
      <c r="DR58" s="211"/>
      <c r="DS58" s="213"/>
      <c r="DT58" s="211"/>
      <c r="DU58" s="213"/>
      <c r="DV58" s="211"/>
      <c r="DW58" s="213"/>
      <c r="DX58" s="211"/>
      <c r="DY58" s="213"/>
      <c r="DZ58" s="211"/>
      <c r="EA58" s="213"/>
      <c r="EB58" s="211"/>
      <c r="EC58" s="213"/>
      <c r="ED58" s="32"/>
      <c r="EE58" s="32"/>
      <c r="EF58" s="32"/>
      <c r="EG58" s="32"/>
      <c r="EH58" s="346" t="s">
        <v>132</v>
      </c>
      <c r="EI58" s="347"/>
      <c r="EJ58" s="347"/>
      <c r="EK58" s="347"/>
      <c r="EL58" s="348"/>
      <c r="EM58" s="355" t="str">
        <f>AM55</f>
        <v xml:space="preserve">
</v>
      </c>
      <c r="EN58" s="356"/>
      <c r="EO58" s="356"/>
      <c r="EP58" s="356"/>
      <c r="EQ58" s="356"/>
      <c r="ER58" s="356"/>
      <c r="ES58" s="356"/>
      <c r="ET58" s="356"/>
      <c r="EU58" s="356"/>
      <c r="EV58" s="356"/>
      <c r="EW58" s="356"/>
      <c r="EX58" s="356"/>
      <c r="EY58" s="356"/>
      <c r="EZ58" s="356"/>
      <c r="FA58" s="356"/>
      <c r="FB58" s="356"/>
      <c r="FC58" s="356"/>
      <c r="FD58" s="356"/>
      <c r="FE58" s="356"/>
      <c r="FF58" s="357"/>
      <c r="FG58" s="64"/>
      <c r="GA58" s="393"/>
      <c r="GB58" s="393"/>
      <c r="GC58" s="393"/>
      <c r="GD58" s="393"/>
      <c r="GE58" s="393"/>
      <c r="GF58" s="393"/>
      <c r="GG58" s="393"/>
      <c r="GH58" s="393"/>
      <c r="GI58" s="393"/>
      <c r="GJ58" s="393"/>
      <c r="GU58" s="89"/>
    </row>
    <row r="59" spans="1:352" ht="18" customHeight="1" x14ac:dyDescent="0.15">
      <c r="A59" s="32"/>
      <c r="B59" s="210"/>
      <c r="C59" s="210"/>
      <c r="D59" s="210"/>
      <c r="E59" s="210"/>
      <c r="F59" s="210"/>
      <c r="G59" s="210"/>
      <c r="H59" s="210"/>
      <c r="I59" s="210"/>
      <c r="J59" s="210"/>
      <c r="K59" s="210"/>
      <c r="L59" s="210"/>
      <c r="M59" s="210"/>
      <c r="N59" s="383"/>
      <c r="O59" s="383"/>
      <c r="P59" s="383"/>
      <c r="Q59" s="383"/>
      <c r="R59" s="383"/>
      <c r="S59" s="383"/>
      <c r="T59" s="383"/>
      <c r="U59" s="383"/>
      <c r="V59" s="383"/>
      <c r="W59" s="383"/>
      <c r="X59" s="383"/>
      <c r="Y59" s="383"/>
      <c r="Z59" s="383"/>
      <c r="AA59" s="383"/>
      <c r="AB59" s="383"/>
      <c r="AC59" s="383"/>
      <c r="AD59" s="383"/>
      <c r="AE59" s="383"/>
      <c r="AF59" s="332"/>
      <c r="AG59" s="332"/>
      <c r="AH59" s="332"/>
      <c r="AI59" s="332"/>
      <c r="AJ59" s="332"/>
      <c r="AK59" s="332"/>
      <c r="AL59" s="332"/>
      <c r="AM59" s="382"/>
      <c r="AN59" s="382"/>
      <c r="AO59" s="382"/>
      <c r="AP59" s="382"/>
      <c r="AQ59" s="382"/>
      <c r="AR59" s="382"/>
      <c r="AS59" s="382"/>
      <c r="AT59" s="382"/>
      <c r="AU59" s="382"/>
      <c r="AV59" s="382"/>
      <c r="AX59" s="90" t="e">
        <f t="shared" ca="1" si="4"/>
        <v>#N/A</v>
      </c>
      <c r="AY59" s="132"/>
      <c r="AZ59" s="133"/>
      <c r="BA59" s="134"/>
      <c r="BB59" s="134"/>
      <c r="BC59" s="127" t="str">
        <f t="shared" si="7"/>
        <v/>
      </c>
      <c r="BD59" s="127" t="str">
        <f t="shared" si="8"/>
        <v/>
      </c>
      <c r="BE59" s="126" t="str">
        <f t="shared" si="9"/>
        <v/>
      </c>
      <c r="BF59" s="126" t="str">
        <f t="shared" si="10"/>
        <v/>
      </c>
      <c r="BG59" s="128" t="str">
        <f t="shared" si="41"/>
        <v/>
      </c>
      <c r="BH59" s="124" t="str">
        <f t="shared" si="1"/>
        <v/>
      </c>
      <c r="BI59" s="128" t="e">
        <f ca="1">IF(AND($AX59&lt;&gt;"",BE59&lt;&gt;"",BG59&gt;=IF(BG60="",0,BG60)),SUM(INDIRECT("bh"&amp;ROW()-BG59+1):BH59),"")</f>
        <v>#N/A</v>
      </c>
      <c r="BJ59" s="128" t="e">
        <f t="shared" ca="1" si="11"/>
        <v>#N/A</v>
      </c>
      <c r="BK59" s="128" t="e">
        <f t="shared" ca="1" si="12"/>
        <v>#N/A</v>
      </c>
      <c r="BL59" s="128" t="e">
        <f ca="1">IF(BK59="","",LEFT(AX59,3)&amp;TEXT(VLOOKUP(BK59,基本設定!$D$3:$E$50,2,FALSE),"000"))</f>
        <v>#N/A</v>
      </c>
      <c r="BM59" s="128" t="e">
        <f ca="1">IF(BL59="","",VLOOKUP(BL59,単価設定!$A$3:$F$477,6,FALSE))</f>
        <v>#N/A</v>
      </c>
      <c r="BN59" s="135"/>
      <c r="BO59" s="135"/>
      <c r="BP59" s="132"/>
      <c r="BQ59" s="135"/>
      <c r="BR59" s="136"/>
      <c r="BS59" s="136"/>
      <c r="BT59" s="127" t="str">
        <f t="shared" si="18"/>
        <v/>
      </c>
      <c r="BU59" s="127" t="str">
        <f t="shared" si="19"/>
        <v/>
      </c>
      <c r="BV59" s="126" t="str">
        <f t="shared" si="20"/>
        <v/>
      </c>
      <c r="BW59" s="126" t="str">
        <f t="shared" si="21"/>
        <v/>
      </c>
      <c r="BX59" s="128" t="str">
        <f t="shared" si="43"/>
        <v/>
      </c>
      <c r="BY59" s="124" t="str">
        <f t="shared" si="2"/>
        <v/>
      </c>
      <c r="BZ59" s="128" t="e">
        <f ca="1">IF(AND($AX59&lt;&gt;"",BV59&lt;&gt;"",BX59&gt;=IF(BX60="",0,BX60)),SUM(INDIRECT("by" &amp; ROW()-BX59+1):BY59),"")</f>
        <v>#N/A</v>
      </c>
      <c r="CA59" s="128" t="e">
        <f t="shared" ca="1" si="22"/>
        <v>#N/A</v>
      </c>
      <c r="CB59" s="128" t="e">
        <f t="shared" ca="1" si="23"/>
        <v>#N/A</v>
      </c>
      <c r="CC59" s="128" t="e">
        <f ca="1">IF(CB59="","",LEFT($AX59,3)&amp;TEXT(VLOOKUP(CB59,基本設定!$D$3:$E$50,2,FALSE),"100"))</f>
        <v>#N/A</v>
      </c>
      <c r="CD59" s="128" t="e">
        <f ca="1">IF(CC59="","",VLOOKUP(CC59,単価設定!$A$3:$F$477,6,FALSE))</f>
        <v>#N/A</v>
      </c>
      <c r="CE59" s="136"/>
      <c r="CF59" s="136"/>
      <c r="CG59" s="136"/>
      <c r="CH59" s="136"/>
      <c r="CI59" s="136"/>
      <c r="CJ59" s="136"/>
      <c r="CK59" s="128">
        <f t="shared" si="27"/>
        <v>0</v>
      </c>
      <c r="CL59" s="128" t="e">
        <f ca="1">SUM(CK$15:$CK59)</f>
        <v>#N/A</v>
      </c>
      <c r="CM59" s="128" t="e">
        <f t="shared" ca="1" si="28"/>
        <v>#N/A</v>
      </c>
      <c r="CN59" s="128" t="str">
        <f t="shared" si="47"/>
        <v/>
      </c>
      <c r="CO59" s="128" t="str">
        <f t="shared" si="29"/>
        <v/>
      </c>
      <c r="CP59" s="146" t="str">
        <f t="shared" si="30"/>
        <v/>
      </c>
      <c r="CQ59" s="146" t="str">
        <f t="shared" si="31"/>
        <v/>
      </c>
      <c r="CR59" s="146" t="str">
        <f t="shared" si="32"/>
        <v/>
      </c>
      <c r="CS59" s="146" t="str">
        <f t="shared" si="33"/>
        <v/>
      </c>
      <c r="CT59" s="128" t="e">
        <f ca="1">IF(BL59&lt;&gt;"",IF(COUNTIF(BL$15:BL59,BL59)=1,ROW(),""),"")</f>
        <v>#N/A</v>
      </c>
      <c r="CU59" s="128" t="e">
        <f ca="1">IF(CB59&lt;&gt;"",IF(COUNTIF(CB$15:CB59,CB59)=1,ROW(),""),"")</f>
        <v>#N/A</v>
      </c>
      <c r="CV59" s="128" t="str">
        <f>IF(CG59&lt;&gt;"",IF(COUNTIF(CG$15:CG59,CG59)=1,ROW(),""),"")</f>
        <v/>
      </c>
      <c r="CW59" s="146" t="str">
        <f>IF(CI59&lt;&gt;"",IF(COUNTIF(CI$15:CI59,CI59)=1,ROW(),""),"")</f>
        <v/>
      </c>
      <c r="CX59" s="128" t="str">
        <f t="shared" ca="1" si="34"/>
        <v/>
      </c>
      <c r="CY59" s="128" t="str">
        <f t="shared" ca="1" si="35"/>
        <v/>
      </c>
      <c r="CZ59" s="128" t="str">
        <f t="shared" ca="1" si="36"/>
        <v/>
      </c>
      <c r="DA59" s="146" t="str">
        <f t="shared" ca="1" si="37"/>
        <v/>
      </c>
      <c r="DC59" s="32"/>
      <c r="DD59" s="65"/>
      <c r="DE59" s="334" t="s">
        <v>133</v>
      </c>
      <c r="DF59" s="335"/>
      <c r="DG59" s="335"/>
      <c r="DH59" s="335"/>
      <c r="DI59" s="336"/>
      <c r="DJ59" s="303" t="e">
        <f ca="1">N55</f>
        <v>#N/A</v>
      </c>
      <c r="DK59" s="304"/>
      <c r="DL59" s="304"/>
      <c r="DM59" s="304"/>
      <c r="DN59" s="304"/>
      <c r="DO59" s="304"/>
      <c r="DP59" s="304"/>
      <c r="DQ59" s="304"/>
      <c r="DR59" s="304"/>
      <c r="DS59" s="304"/>
      <c r="DT59" s="304"/>
      <c r="DU59" s="304"/>
      <c r="DV59" s="304"/>
      <c r="DW59" s="304"/>
      <c r="DX59" s="304"/>
      <c r="DY59" s="304"/>
      <c r="DZ59" s="304"/>
      <c r="EA59" s="304"/>
      <c r="EB59" s="304"/>
      <c r="EC59" s="305"/>
      <c r="ED59" s="32"/>
      <c r="EE59" s="32"/>
      <c r="EF59" s="32"/>
      <c r="EG59" s="32"/>
      <c r="EH59" s="349"/>
      <c r="EI59" s="350"/>
      <c r="EJ59" s="350"/>
      <c r="EK59" s="350"/>
      <c r="EL59" s="351"/>
      <c r="EM59" s="358"/>
      <c r="EN59" s="359"/>
      <c r="EO59" s="359"/>
      <c r="EP59" s="359"/>
      <c r="EQ59" s="359"/>
      <c r="ER59" s="359"/>
      <c r="ES59" s="359"/>
      <c r="ET59" s="359"/>
      <c r="EU59" s="359"/>
      <c r="EV59" s="359"/>
      <c r="EW59" s="359"/>
      <c r="EX59" s="359"/>
      <c r="EY59" s="359"/>
      <c r="EZ59" s="359"/>
      <c r="FA59" s="359"/>
      <c r="FB59" s="359"/>
      <c r="FC59" s="359"/>
      <c r="FD59" s="359"/>
      <c r="FE59" s="359"/>
      <c r="FF59" s="360"/>
      <c r="FG59" s="64"/>
      <c r="GA59" s="393"/>
      <c r="GB59" s="393"/>
      <c r="GC59" s="393"/>
      <c r="GD59" s="393"/>
      <c r="GE59" s="393"/>
      <c r="GF59" s="393"/>
      <c r="GG59" s="393"/>
      <c r="GH59" s="393"/>
      <c r="GI59" s="393"/>
      <c r="GJ59" s="393"/>
      <c r="GU59" s="89"/>
    </row>
    <row r="60" spans="1:352" ht="18" customHeight="1"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X60" s="90" t="e">
        <f t="shared" ca="1" si="4"/>
        <v>#N/A</v>
      </c>
      <c r="AY60" s="132"/>
      <c r="AZ60" s="133"/>
      <c r="BA60" s="134"/>
      <c r="BB60" s="134"/>
      <c r="BC60" s="127" t="str">
        <f t="shared" si="7"/>
        <v/>
      </c>
      <c r="BD60" s="127" t="str">
        <f t="shared" si="8"/>
        <v/>
      </c>
      <c r="BE60" s="126" t="str">
        <f t="shared" si="9"/>
        <v/>
      </c>
      <c r="BF60" s="126" t="str">
        <f t="shared" si="10"/>
        <v/>
      </c>
      <c r="BG60" s="128" t="str">
        <f t="shared" si="41"/>
        <v/>
      </c>
      <c r="BH60" s="124" t="str">
        <f t="shared" si="1"/>
        <v/>
      </c>
      <c r="BI60" s="128" t="e">
        <f ca="1">IF(AND($AX60&lt;&gt;"",BE60&lt;&gt;"",BG60&gt;=IF(BG61="",0,BG61)),SUM(INDIRECT("bh"&amp;ROW()-BG60+1):BH60),"")</f>
        <v>#N/A</v>
      </c>
      <c r="BJ60" s="128" t="e">
        <f t="shared" ca="1" si="11"/>
        <v>#N/A</v>
      </c>
      <c r="BK60" s="128" t="e">
        <f t="shared" ca="1" si="12"/>
        <v>#N/A</v>
      </c>
      <c r="BL60" s="128" t="e">
        <f ca="1">IF(BK60="","",LEFT(AX60,3)&amp;TEXT(VLOOKUP(BK60,基本設定!$D$3:$E$50,2,FALSE),"000"))</f>
        <v>#N/A</v>
      </c>
      <c r="BM60" s="128" t="e">
        <f ca="1">IF(BL60="","",VLOOKUP(BL60,単価設定!$A$3:$F$477,6,FALSE))</f>
        <v>#N/A</v>
      </c>
      <c r="BN60" s="135"/>
      <c r="BO60" s="135"/>
      <c r="BP60" s="132"/>
      <c r="BQ60" s="135"/>
      <c r="BR60" s="136"/>
      <c r="BS60" s="136"/>
      <c r="BT60" s="127" t="str">
        <f t="shared" si="18"/>
        <v/>
      </c>
      <c r="BU60" s="127" t="str">
        <f t="shared" si="19"/>
        <v/>
      </c>
      <c r="BV60" s="126" t="str">
        <f t="shared" si="20"/>
        <v/>
      </c>
      <c r="BW60" s="126" t="str">
        <f t="shared" si="21"/>
        <v/>
      </c>
      <c r="BX60" s="128" t="str">
        <f t="shared" si="43"/>
        <v/>
      </c>
      <c r="BY60" s="124" t="str">
        <f t="shared" si="2"/>
        <v/>
      </c>
      <c r="BZ60" s="128" t="e">
        <f ca="1">IF(AND($AX60&lt;&gt;"",BV60&lt;&gt;"",BX60&gt;=IF(BX61="",0,BX61)),SUM(INDIRECT("by" &amp; ROW()-BX60+1):BY60),"")</f>
        <v>#N/A</v>
      </c>
      <c r="CA60" s="128" t="e">
        <f t="shared" ca="1" si="22"/>
        <v>#N/A</v>
      </c>
      <c r="CB60" s="128" t="e">
        <f t="shared" ca="1" si="23"/>
        <v>#N/A</v>
      </c>
      <c r="CC60" s="128" t="e">
        <f ca="1">IF(CB60="","",LEFT($AX60,3)&amp;TEXT(VLOOKUP(CB60,基本設定!$D$3:$E$50,2,FALSE),"100"))</f>
        <v>#N/A</v>
      </c>
      <c r="CD60" s="128" t="e">
        <f ca="1">IF(CC60="","",VLOOKUP(CC60,単価設定!$A$3:$F$477,6,FALSE))</f>
        <v>#N/A</v>
      </c>
      <c r="CE60" s="136"/>
      <c r="CF60" s="136"/>
      <c r="CG60" s="136"/>
      <c r="CH60" s="136"/>
      <c r="CI60" s="136"/>
      <c r="CJ60" s="136"/>
      <c r="CK60" s="128">
        <f t="shared" si="27"/>
        <v>0</v>
      </c>
      <c r="CL60" s="128" t="e">
        <f ca="1">SUM(CK$15:$CK60)</f>
        <v>#N/A</v>
      </c>
      <c r="CM60" s="128" t="e">
        <f t="shared" ca="1" si="28"/>
        <v>#N/A</v>
      </c>
      <c r="CN60" s="128" t="str">
        <f t="shared" si="47"/>
        <v/>
      </c>
      <c r="CO60" s="128" t="str">
        <f t="shared" si="29"/>
        <v/>
      </c>
      <c r="CP60" s="146" t="str">
        <f t="shared" si="30"/>
        <v/>
      </c>
      <c r="CQ60" s="146" t="str">
        <f t="shared" si="31"/>
        <v/>
      </c>
      <c r="CR60" s="146" t="str">
        <f t="shared" si="32"/>
        <v/>
      </c>
      <c r="CS60" s="146" t="str">
        <f t="shared" si="33"/>
        <v/>
      </c>
      <c r="CT60" s="128" t="e">
        <f ca="1">IF(BL60&lt;&gt;"",IF(COUNTIF(BL$15:BL60,BL60)=1,ROW(),""),"")</f>
        <v>#N/A</v>
      </c>
      <c r="CU60" s="128" t="e">
        <f ca="1">IF(CB60&lt;&gt;"",IF(COUNTIF(CB$15:CB60,CB60)=1,ROW(),""),"")</f>
        <v>#N/A</v>
      </c>
      <c r="CV60" s="128" t="str">
        <f>IF(CG60&lt;&gt;"",IF(COUNTIF(CG$15:CG60,CG60)=1,ROW(),""),"")</f>
        <v/>
      </c>
      <c r="CW60" s="146" t="str">
        <f>IF(CI60&lt;&gt;"",IF(COUNTIF(CI$15:CI60,CI60)=1,ROW(),""),"")</f>
        <v/>
      </c>
      <c r="CX60" s="128" t="str">
        <f t="shared" ca="1" si="34"/>
        <v/>
      </c>
      <c r="CY60" s="128" t="str">
        <f t="shared" ca="1" si="35"/>
        <v/>
      </c>
      <c r="CZ60" s="128" t="str">
        <f t="shared" ca="1" si="36"/>
        <v/>
      </c>
      <c r="DA60" s="146" t="str">
        <f t="shared" ca="1" si="37"/>
        <v/>
      </c>
      <c r="DC60" s="32"/>
      <c r="DD60" s="65"/>
      <c r="DE60" s="337"/>
      <c r="DF60" s="338"/>
      <c r="DG60" s="338"/>
      <c r="DH60" s="338"/>
      <c r="DI60" s="339"/>
      <c r="DJ60" s="211"/>
      <c r="DK60" s="212"/>
      <c r="DL60" s="212"/>
      <c r="DM60" s="212"/>
      <c r="DN60" s="212"/>
      <c r="DO60" s="212"/>
      <c r="DP60" s="212"/>
      <c r="DQ60" s="212"/>
      <c r="DR60" s="212"/>
      <c r="DS60" s="212"/>
      <c r="DT60" s="212"/>
      <c r="DU60" s="212"/>
      <c r="DV60" s="212"/>
      <c r="DW60" s="212"/>
      <c r="DX60" s="212"/>
      <c r="DY60" s="212"/>
      <c r="DZ60" s="212"/>
      <c r="EA60" s="212"/>
      <c r="EB60" s="212"/>
      <c r="EC60" s="213"/>
      <c r="ED60" s="32"/>
      <c r="EE60" s="32"/>
      <c r="EF60" s="32"/>
      <c r="EG60" s="32"/>
      <c r="EH60" s="349"/>
      <c r="EI60" s="350"/>
      <c r="EJ60" s="350"/>
      <c r="EK60" s="350"/>
      <c r="EL60" s="351"/>
      <c r="EM60" s="358"/>
      <c r="EN60" s="359"/>
      <c r="EO60" s="359"/>
      <c r="EP60" s="359"/>
      <c r="EQ60" s="359"/>
      <c r="ER60" s="359"/>
      <c r="ES60" s="359"/>
      <c r="ET60" s="359"/>
      <c r="EU60" s="359"/>
      <c r="EV60" s="359"/>
      <c r="EW60" s="359"/>
      <c r="EX60" s="359"/>
      <c r="EY60" s="359"/>
      <c r="EZ60" s="359"/>
      <c r="FA60" s="359"/>
      <c r="FB60" s="359"/>
      <c r="FC60" s="359"/>
      <c r="FD60" s="359"/>
      <c r="FE60" s="359"/>
      <c r="FF60" s="360"/>
      <c r="FG60" s="64"/>
      <c r="GA60" s="393"/>
      <c r="GB60" s="393"/>
      <c r="GC60" s="393"/>
      <c r="GD60" s="393"/>
      <c r="GE60" s="393"/>
      <c r="GF60" s="393"/>
      <c r="GG60" s="393"/>
      <c r="GH60" s="393"/>
      <c r="GI60" s="393"/>
      <c r="GJ60" s="393"/>
    </row>
    <row r="61" spans="1:352" ht="18" customHeight="1" x14ac:dyDescent="0.15">
      <c r="A61" s="32"/>
      <c r="B61" s="210" t="s">
        <v>24</v>
      </c>
      <c r="C61" s="210"/>
      <c r="D61" s="210"/>
      <c r="E61" s="210" t="s">
        <v>25</v>
      </c>
      <c r="F61" s="210"/>
      <c r="G61" s="210"/>
      <c r="H61" s="210"/>
      <c r="I61" s="210" t="s">
        <v>34</v>
      </c>
      <c r="J61" s="210"/>
      <c r="K61" s="210"/>
      <c r="L61" s="210"/>
      <c r="M61" s="210"/>
      <c r="N61" s="210"/>
      <c r="O61" s="210"/>
      <c r="P61" s="210"/>
      <c r="Q61" s="210"/>
      <c r="R61" s="210"/>
      <c r="S61" s="210"/>
      <c r="T61" s="210"/>
      <c r="U61" s="210"/>
      <c r="V61" s="210"/>
      <c r="W61" s="332" t="s">
        <v>35</v>
      </c>
      <c r="X61" s="210"/>
      <c r="Y61" s="210"/>
      <c r="Z61" s="210"/>
      <c r="AA61" s="210"/>
      <c r="AB61" s="332" t="s">
        <v>28</v>
      </c>
      <c r="AC61" s="332"/>
      <c r="AD61" s="332" t="s">
        <v>29</v>
      </c>
      <c r="AE61" s="332"/>
      <c r="AF61" s="340" t="s">
        <v>30</v>
      </c>
      <c r="AG61" s="340"/>
      <c r="AH61" s="340"/>
      <c r="AI61" s="210" t="s">
        <v>31</v>
      </c>
      <c r="AJ61" s="210"/>
      <c r="AK61" s="210"/>
      <c r="AL61" s="210"/>
      <c r="AM61" s="210"/>
      <c r="AN61" s="210"/>
      <c r="AO61" s="332" t="s">
        <v>32</v>
      </c>
      <c r="AP61" s="210"/>
      <c r="AQ61" s="210"/>
      <c r="AR61" s="210"/>
      <c r="AS61" s="332" t="s">
        <v>33</v>
      </c>
      <c r="AT61" s="332"/>
      <c r="AU61" s="332"/>
      <c r="AV61" s="332"/>
      <c r="AX61" s="90" t="e">
        <f t="shared" ca="1" si="4"/>
        <v>#N/A</v>
      </c>
      <c r="AY61" s="132"/>
      <c r="AZ61" s="133"/>
      <c r="BA61" s="134"/>
      <c r="BB61" s="134"/>
      <c r="BC61" s="127" t="str">
        <f t="shared" si="7"/>
        <v/>
      </c>
      <c r="BD61" s="127" t="str">
        <f t="shared" si="8"/>
        <v/>
      </c>
      <c r="BE61" s="126" t="str">
        <f t="shared" si="9"/>
        <v/>
      </c>
      <c r="BF61" s="126" t="str">
        <f t="shared" si="10"/>
        <v/>
      </c>
      <c r="BG61" s="128" t="str">
        <f t="shared" si="41"/>
        <v/>
      </c>
      <c r="BH61" s="124" t="str">
        <f t="shared" si="1"/>
        <v/>
      </c>
      <c r="BI61" s="128" t="e">
        <f ca="1">IF(AND($AX61&lt;&gt;"",BE61&lt;&gt;"",BG61&gt;=IF(BG62="",0,BG62)),SUM(INDIRECT("bh"&amp;ROW()-BG61+1):BH61),"")</f>
        <v>#N/A</v>
      </c>
      <c r="BJ61" s="128" t="e">
        <f t="shared" ca="1" si="11"/>
        <v>#N/A</v>
      </c>
      <c r="BK61" s="128" t="e">
        <f t="shared" ca="1" si="12"/>
        <v>#N/A</v>
      </c>
      <c r="BL61" s="128" t="e">
        <f ca="1">IF(BK61="","",LEFT(AX61,3)&amp;TEXT(VLOOKUP(BK61,基本設定!$D$3:$E$50,2,FALSE),"000"))</f>
        <v>#N/A</v>
      </c>
      <c r="BM61" s="128" t="e">
        <f ca="1">IF(BL61="","",VLOOKUP(BL61,単価設定!$A$3:$F$477,6,FALSE))</f>
        <v>#N/A</v>
      </c>
      <c r="BN61" s="135"/>
      <c r="BO61" s="135"/>
      <c r="BP61" s="132"/>
      <c r="BQ61" s="135"/>
      <c r="BR61" s="136"/>
      <c r="BS61" s="136"/>
      <c r="BT61" s="127" t="str">
        <f t="shared" si="18"/>
        <v/>
      </c>
      <c r="BU61" s="127" t="str">
        <f t="shared" si="19"/>
        <v/>
      </c>
      <c r="BV61" s="126" t="str">
        <f t="shared" si="20"/>
        <v/>
      </c>
      <c r="BW61" s="126" t="str">
        <f t="shared" si="21"/>
        <v/>
      </c>
      <c r="BX61" s="128" t="str">
        <f t="shared" si="43"/>
        <v/>
      </c>
      <c r="BY61" s="124" t="str">
        <f t="shared" si="2"/>
        <v/>
      </c>
      <c r="BZ61" s="128" t="e">
        <f ca="1">IF(AND($AX61&lt;&gt;"",BV61&lt;&gt;"",BX61&gt;=IF(BX62="",0,BX62)),SUM(INDIRECT("by" &amp; ROW()-BX61+1):BY61),"")</f>
        <v>#N/A</v>
      </c>
      <c r="CA61" s="128" t="e">
        <f t="shared" ca="1" si="22"/>
        <v>#N/A</v>
      </c>
      <c r="CB61" s="128" t="e">
        <f t="shared" ca="1" si="23"/>
        <v>#N/A</v>
      </c>
      <c r="CC61" s="128" t="e">
        <f ca="1">IF(CB61="","",LEFT($AX61,3)&amp;TEXT(VLOOKUP(CB61,基本設定!$D$3:$E$50,2,FALSE),"100"))</f>
        <v>#N/A</v>
      </c>
      <c r="CD61" s="128" t="e">
        <f ca="1">IF(CC61="","",VLOOKUP(CC61,単価設定!$A$3:$F$477,6,FALSE))</f>
        <v>#N/A</v>
      </c>
      <c r="CE61" s="136"/>
      <c r="CF61" s="136"/>
      <c r="CG61" s="136"/>
      <c r="CH61" s="136"/>
      <c r="CI61" s="136"/>
      <c r="CJ61" s="136"/>
      <c r="CK61" s="128">
        <f t="shared" si="27"/>
        <v>0</v>
      </c>
      <c r="CL61" s="128" t="e">
        <f ca="1">SUM(CK$15:$CK61)</f>
        <v>#N/A</v>
      </c>
      <c r="CM61" s="128" t="e">
        <f t="shared" ca="1" si="28"/>
        <v>#N/A</v>
      </c>
      <c r="CN61" s="128" t="str">
        <f t="shared" si="47"/>
        <v/>
      </c>
      <c r="CO61" s="128" t="str">
        <f t="shared" si="29"/>
        <v/>
      </c>
      <c r="CP61" s="146" t="str">
        <f t="shared" si="30"/>
        <v/>
      </c>
      <c r="CQ61" s="146" t="str">
        <f t="shared" si="31"/>
        <v/>
      </c>
      <c r="CR61" s="146" t="str">
        <f t="shared" si="32"/>
        <v/>
      </c>
      <c r="CS61" s="146" t="str">
        <f t="shared" si="33"/>
        <v/>
      </c>
      <c r="CT61" s="128" t="e">
        <f ca="1">IF(BL61&lt;&gt;"",IF(COUNTIF(BL$15:BL61,BL61)=1,ROW(),""),"")</f>
        <v>#N/A</v>
      </c>
      <c r="CU61" s="128" t="e">
        <f ca="1">IF(CB61&lt;&gt;"",IF(COUNTIF(CB$15:CB61,CB61)=1,ROW(),""),"")</f>
        <v>#N/A</v>
      </c>
      <c r="CV61" s="128" t="str">
        <f>IF(CG61&lt;&gt;"",IF(COUNTIF(CG$15:CG61,CG61)=1,ROW(),""),"")</f>
        <v/>
      </c>
      <c r="CW61" s="146" t="str">
        <f>IF(CI61&lt;&gt;"",IF(COUNTIF(CI$15:CI61,CI61)=1,ROW(),""),"")</f>
        <v/>
      </c>
      <c r="CX61" s="128" t="str">
        <f t="shared" ca="1" si="34"/>
        <v/>
      </c>
      <c r="CY61" s="128" t="str">
        <f t="shared" ca="1" si="35"/>
        <v/>
      </c>
      <c r="CZ61" s="128" t="str">
        <f t="shared" ca="1" si="36"/>
        <v/>
      </c>
      <c r="DA61" s="146" t="str">
        <f t="shared" ca="1" si="37"/>
        <v/>
      </c>
      <c r="DC61" s="69"/>
      <c r="DD61" s="70"/>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49"/>
      <c r="EI61" s="350"/>
      <c r="EJ61" s="350"/>
      <c r="EK61" s="350"/>
      <c r="EL61" s="351"/>
      <c r="EM61" s="358"/>
      <c r="EN61" s="359"/>
      <c r="EO61" s="359"/>
      <c r="EP61" s="359"/>
      <c r="EQ61" s="359"/>
      <c r="ER61" s="359"/>
      <c r="ES61" s="359"/>
      <c r="ET61" s="359"/>
      <c r="EU61" s="359"/>
      <c r="EV61" s="359"/>
      <c r="EW61" s="359"/>
      <c r="EX61" s="359"/>
      <c r="EY61" s="359"/>
      <c r="EZ61" s="359"/>
      <c r="FA61" s="359"/>
      <c r="FB61" s="359"/>
      <c r="FC61" s="359"/>
      <c r="FD61" s="359"/>
      <c r="FE61" s="359"/>
      <c r="FF61" s="360"/>
      <c r="FG61" s="64"/>
    </row>
    <row r="62" spans="1:352" ht="18" customHeight="1" x14ac:dyDescent="0.15">
      <c r="A62" s="32"/>
      <c r="B62" s="210"/>
      <c r="C62" s="210"/>
      <c r="D62" s="210"/>
      <c r="E62" s="210"/>
      <c r="F62" s="210"/>
      <c r="G62" s="210"/>
      <c r="H62" s="210"/>
      <c r="I62" s="210" t="s">
        <v>26</v>
      </c>
      <c r="J62" s="210"/>
      <c r="K62" s="210"/>
      <c r="L62" s="210"/>
      <c r="M62" s="210"/>
      <c r="N62" s="210"/>
      <c r="O62" s="210"/>
      <c r="P62" s="210"/>
      <c r="Q62" s="333" t="s">
        <v>124</v>
      </c>
      <c r="R62" s="333"/>
      <c r="S62" s="333"/>
      <c r="T62" s="333"/>
      <c r="U62" s="333"/>
      <c r="V62" s="333"/>
      <c r="W62" s="210"/>
      <c r="X62" s="210"/>
      <c r="Y62" s="210"/>
      <c r="Z62" s="210"/>
      <c r="AA62" s="210"/>
      <c r="AB62" s="332"/>
      <c r="AC62" s="332"/>
      <c r="AD62" s="332"/>
      <c r="AE62" s="332"/>
      <c r="AF62" s="340"/>
      <c r="AG62" s="340"/>
      <c r="AH62" s="340"/>
      <c r="AI62" s="210" t="s">
        <v>26</v>
      </c>
      <c r="AJ62" s="210"/>
      <c r="AK62" s="210"/>
      <c r="AL62" s="210"/>
      <c r="AM62" s="210"/>
      <c r="AN62" s="210"/>
      <c r="AO62" s="210"/>
      <c r="AP62" s="210"/>
      <c r="AQ62" s="210"/>
      <c r="AR62" s="210"/>
      <c r="AS62" s="332"/>
      <c r="AT62" s="332"/>
      <c r="AU62" s="332"/>
      <c r="AV62" s="332"/>
      <c r="AX62" s="90" t="e">
        <f t="shared" ca="1" si="4"/>
        <v>#N/A</v>
      </c>
      <c r="AY62" s="132"/>
      <c r="AZ62" s="133"/>
      <c r="BA62" s="134"/>
      <c r="BB62" s="134"/>
      <c r="BC62" s="127" t="str">
        <f t="shared" si="7"/>
        <v/>
      </c>
      <c r="BD62" s="127" t="str">
        <f t="shared" si="8"/>
        <v/>
      </c>
      <c r="BE62" s="126" t="str">
        <f t="shared" si="9"/>
        <v/>
      </c>
      <c r="BF62" s="126" t="str">
        <f t="shared" si="10"/>
        <v/>
      </c>
      <c r="BG62" s="128" t="str">
        <f t="shared" si="41"/>
        <v/>
      </c>
      <c r="BH62" s="124" t="str">
        <f t="shared" si="1"/>
        <v/>
      </c>
      <c r="BI62" s="128" t="e">
        <f ca="1">IF(AND($AX62&lt;&gt;"",BE62&lt;&gt;"",BG62&gt;=IF(BG63="",0,BG63)),SUM(INDIRECT("bh"&amp;ROW()-BG62+1):BH62),"")</f>
        <v>#N/A</v>
      </c>
      <c r="BJ62" s="128" t="e">
        <f t="shared" ca="1" si="11"/>
        <v>#N/A</v>
      </c>
      <c r="BK62" s="128" t="e">
        <f t="shared" ca="1" si="12"/>
        <v>#N/A</v>
      </c>
      <c r="BL62" s="128" t="e">
        <f ca="1">IF(BK62="","",LEFT(AX62,3)&amp;TEXT(VLOOKUP(BK62,基本設定!$D$3:$E$50,2,FALSE),"000"))</f>
        <v>#N/A</v>
      </c>
      <c r="BM62" s="128" t="e">
        <f ca="1">IF(BL62="","",VLOOKUP(BL62,単価設定!$A$3:$F$477,6,FALSE))</f>
        <v>#N/A</v>
      </c>
      <c r="BN62" s="135"/>
      <c r="BO62" s="135"/>
      <c r="BP62" s="132"/>
      <c r="BQ62" s="135"/>
      <c r="BR62" s="136"/>
      <c r="BS62" s="136"/>
      <c r="BT62" s="127" t="str">
        <f t="shared" si="18"/>
        <v/>
      </c>
      <c r="BU62" s="127" t="str">
        <f t="shared" si="19"/>
        <v/>
      </c>
      <c r="BV62" s="126" t="str">
        <f t="shared" si="20"/>
        <v/>
      </c>
      <c r="BW62" s="126" t="str">
        <f t="shared" si="21"/>
        <v/>
      </c>
      <c r="BX62" s="128" t="str">
        <f t="shared" si="43"/>
        <v/>
      </c>
      <c r="BY62" s="124" t="str">
        <f t="shared" si="2"/>
        <v/>
      </c>
      <c r="BZ62" s="128" t="e">
        <f ca="1">IF(AND($AX62&lt;&gt;"",BV62&lt;&gt;"",BX62&gt;=IF(BX63="",0,BX63)),SUM(INDIRECT("by" &amp; ROW()-BX62+1):BY62),"")</f>
        <v>#N/A</v>
      </c>
      <c r="CA62" s="128" t="e">
        <f t="shared" ca="1" si="22"/>
        <v>#N/A</v>
      </c>
      <c r="CB62" s="128" t="e">
        <f t="shared" ca="1" si="23"/>
        <v>#N/A</v>
      </c>
      <c r="CC62" s="128" t="e">
        <f ca="1">IF(CB62="","",LEFT($AX62,3)&amp;TEXT(VLOOKUP(CB62,基本設定!$D$3:$E$50,2,FALSE),"100"))</f>
        <v>#N/A</v>
      </c>
      <c r="CD62" s="128" t="e">
        <f ca="1">IF(CC62="","",VLOOKUP(CC62,単価設定!$A$3:$F$477,6,FALSE))</f>
        <v>#N/A</v>
      </c>
      <c r="CE62" s="136"/>
      <c r="CF62" s="136"/>
      <c r="CG62" s="136"/>
      <c r="CH62" s="136"/>
      <c r="CI62" s="136"/>
      <c r="CJ62" s="136"/>
      <c r="CK62" s="128">
        <f t="shared" si="27"/>
        <v>0</v>
      </c>
      <c r="CL62" s="128" t="e">
        <f ca="1">SUM(CK$15:$CK62)</f>
        <v>#N/A</v>
      </c>
      <c r="CM62" s="128" t="e">
        <f t="shared" ca="1" si="28"/>
        <v>#N/A</v>
      </c>
      <c r="CN62" s="128" t="str">
        <f t="shared" si="47"/>
        <v/>
      </c>
      <c r="CO62" s="128" t="str">
        <f t="shared" si="29"/>
        <v/>
      </c>
      <c r="CP62" s="146" t="str">
        <f t="shared" si="30"/>
        <v/>
      </c>
      <c r="CQ62" s="146" t="str">
        <f t="shared" si="31"/>
        <v/>
      </c>
      <c r="CR62" s="146" t="str">
        <f t="shared" si="32"/>
        <v/>
      </c>
      <c r="CS62" s="146" t="str">
        <f t="shared" si="33"/>
        <v/>
      </c>
      <c r="CT62" s="128" t="e">
        <f ca="1">IF(BL62&lt;&gt;"",IF(COUNTIF(BL$15:BL62,BL62)=1,ROW(),""),"")</f>
        <v>#N/A</v>
      </c>
      <c r="CU62" s="128" t="e">
        <f ca="1">IF(CB62&lt;&gt;"",IF(COUNTIF(CB$15:CB62,CB62)=1,ROW(),""),"")</f>
        <v>#N/A</v>
      </c>
      <c r="CV62" s="128" t="str">
        <f>IF(CG62&lt;&gt;"",IF(COUNTIF(CG$15:CG62,CG62)=1,ROW(),""),"")</f>
        <v/>
      </c>
      <c r="CW62" s="146" t="str">
        <f>IF(CI62&lt;&gt;"",IF(COUNTIF(CI$15:CI62,CI62)=1,ROW(),""),"")</f>
        <v/>
      </c>
      <c r="CX62" s="128" t="str">
        <f t="shared" ca="1" si="34"/>
        <v/>
      </c>
      <c r="CY62" s="128" t="str">
        <f t="shared" ca="1" si="35"/>
        <v/>
      </c>
      <c r="CZ62" s="128" t="str">
        <f t="shared" ca="1" si="36"/>
        <v/>
      </c>
      <c r="DA62" s="146" t="str">
        <f t="shared" ca="1" si="37"/>
        <v/>
      </c>
      <c r="DC62" s="69"/>
      <c r="DD62" s="70"/>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52"/>
      <c r="EI62" s="353"/>
      <c r="EJ62" s="353"/>
      <c r="EK62" s="353"/>
      <c r="EL62" s="354"/>
      <c r="EM62" s="361"/>
      <c r="EN62" s="362"/>
      <c r="EO62" s="362"/>
      <c r="EP62" s="362"/>
      <c r="EQ62" s="362"/>
      <c r="ER62" s="362"/>
      <c r="ES62" s="362"/>
      <c r="ET62" s="362"/>
      <c r="EU62" s="362"/>
      <c r="EV62" s="362"/>
      <c r="EW62" s="362"/>
      <c r="EX62" s="362"/>
      <c r="EY62" s="362"/>
      <c r="EZ62" s="362"/>
      <c r="FA62" s="362"/>
      <c r="FB62" s="362"/>
      <c r="FC62" s="362"/>
      <c r="FD62" s="362"/>
      <c r="FE62" s="362"/>
      <c r="FF62" s="363"/>
      <c r="FG62" s="64"/>
    </row>
    <row r="63" spans="1:352" ht="18" customHeight="1" x14ac:dyDescent="0.15">
      <c r="A63" s="32"/>
      <c r="B63" s="210"/>
      <c r="C63" s="210"/>
      <c r="D63" s="210"/>
      <c r="E63" s="210"/>
      <c r="F63" s="210"/>
      <c r="G63" s="210"/>
      <c r="H63" s="210"/>
      <c r="I63" s="333" t="s">
        <v>122</v>
      </c>
      <c r="J63" s="333"/>
      <c r="K63" s="333"/>
      <c r="L63" s="333" t="s">
        <v>123</v>
      </c>
      <c r="M63" s="333"/>
      <c r="N63" s="333"/>
      <c r="O63" s="210" t="s">
        <v>27</v>
      </c>
      <c r="P63" s="210"/>
      <c r="Q63" s="333"/>
      <c r="R63" s="333"/>
      <c r="S63" s="333"/>
      <c r="T63" s="333"/>
      <c r="U63" s="333"/>
      <c r="V63" s="333"/>
      <c r="W63" s="210"/>
      <c r="X63" s="210"/>
      <c r="Y63" s="210"/>
      <c r="Z63" s="210"/>
      <c r="AA63" s="210"/>
      <c r="AB63" s="332"/>
      <c r="AC63" s="332"/>
      <c r="AD63" s="332"/>
      <c r="AE63" s="332"/>
      <c r="AF63" s="340"/>
      <c r="AG63" s="340"/>
      <c r="AH63" s="340"/>
      <c r="AI63" s="333" t="s">
        <v>122</v>
      </c>
      <c r="AJ63" s="333"/>
      <c r="AK63" s="333"/>
      <c r="AL63" s="333" t="s">
        <v>123</v>
      </c>
      <c r="AM63" s="333"/>
      <c r="AN63" s="333"/>
      <c r="AO63" s="210"/>
      <c r="AP63" s="210"/>
      <c r="AQ63" s="210"/>
      <c r="AR63" s="210"/>
      <c r="AS63" s="332"/>
      <c r="AT63" s="332"/>
      <c r="AU63" s="332"/>
      <c r="AV63" s="332"/>
      <c r="AX63" s="90" t="e">
        <f t="shared" ca="1" si="4"/>
        <v>#N/A</v>
      </c>
      <c r="AY63" s="132"/>
      <c r="AZ63" s="133"/>
      <c r="BA63" s="134"/>
      <c r="BB63" s="134"/>
      <c r="BC63" s="127" t="str">
        <f t="shared" si="7"/>
        <v/>
      </c>
      <c r="BD63" s="127" t="str">
        <f t="shared" si="8"/>
        <v/>
      </c>
      <c r="BE63" s="126" t="str">
        <f t="shared" si="9"/>
        <v/>
      </c>
      <c r="BF63" s="126" t="str">
        <f t="shared" si="10"/>
        <v/>
      </c>
      <c r="BG63" s="128" t="str">
        <f t="shared" si="41"/>
        <v/>
      </c>
      <c r="BH63" s="124" t="str">
        <f t="shared" si="1"/>
        <v/>
      </c>
      <c r="BI63" s="128" t="e">
        <f ca="1">IF(AND($AX63&lt;&gt;"",BE63&lt;&gt;"",BG63&gt;=IF(BG64="",0,BG64)),SUM(INDIRECT("bh"&amp;ROW()-BG63+1):BH63),"")</f>
        <v>#N/A</v>
      </c>
      <c r="BJ63" s="128" t="e">
        <f t="shared" ca="1" si="11"/>
        <v>#N/A</v>
      </c>
      <c r="BK63" s="128" t="e">
        <f t="shared" ca="1" si="12"/>
        <v>#N/A</v>
      </c>
      <c r="BL63" s="128" t="e">
        <f ca="1">IF(BK63="","",LEFT(AX63,3)&amp;TEXT(VLOOKUP(BK63,基本設定!$D$3:$E$50,2,FALSE),"000"))</f>
        <v>#N/A</v>
      </c>
      <c r="BM63" s="128" t="e">
        <f ca="1">IF(BL63="","",VLOOKUP(BL63,単価設定!$A$3:$F$477,6,FALSE))</f>
        <v>#N/A</v>
      </c>
      <c r="BN63" s="135"/>
      <c r="BO63" s="135"/>
      <c r="BP63" s="132"/>
      <c r="BQ63" s="135"/>
      <c r="BR63" s="136"/>
      <c r="BS63" s="136"/>
      <c r="BT63" s="127" t="str">
        <f t="shared" si="18"/>
        <v/>
      </c>
      <c r="BU63" s="127" t="str">
        <f t="shared" si="19"/>
        <v/>
      </c>
      <c r="BV63" s="126" t="str">
        <f t="shared" si="20"/>
        <v/>
      </c>
      <c r="BW63" s="126" t="str">
        <f t="shared" si="21"/>
        <v/>
      </c>
      <c r="BX63" s="128" t="str">
        <f t="shared" si="43"/>
        <v/>
      </c>
      <c r="BY63" s="124" t="str">
        <f t="shared" si="2"/>
        <v/>
      </c>
      <c r="BZ63" s="128" t="e">
        <f ca="1">IF(AND($AX63&lt;&gt;"",BV63&lt;&gt;"",BX63&gt;=IF(BX64="",0,BX64)),SUM(INDIRECT("by" &amp; ROW()-BX63+1):BY63),"")</f>
        <v>#N/A</v>
      </c>
      <c r="CA63" s="128" t="e">
        <f t="shared" ca="1" si="22"/>
        <v>#N/A</v>
      </c>
      <c r="CB63" s="128" t="e">
        <f t="shared" ca="1" si="23"/>
        <v>#N/A</v>
      </c>
      <c r="CC63" s="128" t="e">
        <f ca="1">IF(CB63="","",LEFT($AX63,3)&amp;TEXT(VLOOKUP(CB63,基本設定!$D$3:$E$50,2,FALSE),"100"))</f>
        <v>#N/A</v>
      </c>
      <c r="CD63" s="128" t="e">
        <f ca="1">IF(CC63="","",VLOOKUP(CC63,単価設定!$A$3:$F$477,6,FALSE))</f>
        <v>#N/A</v>
      </c>
      <c r="CE63" s="136"/>
      <c r="CF63" s="136"/>
      <c r="CG63" s="136"/>
      <c r="CH63" s="136"/>
      <c r="CI63" s="136"/>
      <c r="CJ63" s="136"/>
      <c r="CK63" s="128">
        <f t="shared" si="27"/>
        <v>0</v>
      </c>
      <c r="CL63" s="128" t="e">
        <f ca="1">SUM(CK$15:$CK63)</f>
        <v>#N/A</v>
      </c>
      <c r="CM63" s="128" t="e">
        <f t="shared" ca="1" si="28"/>
        <v>#N/A</v>
      </c>
      <c r="CN63" s="128" t="str">
        <f t="shared" si="47"/>
        <v/>
      </c>
      <c r="CO63" s="128" t="str">
        <f t="shared" si="29"/>
        <v/>
      </c>
      <c r="CP63" s="146" t="str">
        <f t="shared" si="30"/>
        <v/>
      </c>
      <c r="CQ63" s="146" t="str">
        <f t="shared" si="31"/>
        <v/>
      </c>
      <c r="CR63" s="146" t="str">
        <f t="shared" si="32"/>
        <v/>
      </c>
      <c r="CS63" s="146" t="str">
        <f t="shared" si="33"/>
        <v/>
      </c>
      <c r="CT63" s="128" t="e">
        <f ca="1">IF(BL63&lt;&gt;"",IF(COUNTIF(BL$15:BL63,BL63)=1,ROW(),""),"")</f>
        <v>#N/A</v>
      </c>
      <c r="CU63" s="128" t="e">
        <f ca="1">IF(CB63&lt;&gt;"",IF(COUNTIF(CB$15:CB63,CB63)=1,ROW(),""),"")</f>
        <v>#N/A</v>
      </c>
      <c r="CV63" s="128" t="str">
        <f>IF(CG63&lt;&gt;"",IF(COUNTIF(CG$15:CG63,CG63)=1,ROW(),""),"")</f>
        <v/>
      </c>
      <c r="CW63" s="146" t="str">
        <f>IF(CI63&lt;&gt;"",IF(COUNTIF(CI$15:CI63,CI63)=1,ROW(),""),"")</f>
        <v/>
      </c>
      <c r="CX63" s="128" t="str">
        <f t="shared" ca="1" si="34"/>
        <v/>
      </c>
      <c r="CY63" s="128" t="str">
        <f t="shared" ca="1" si="35"/>
        <v/>
      </c>
      <c r="CZ63" s="128" t="str">
        <f t="shared" ca="1" si="36"/>
        <v/>
      </c>
      <c r="DA63" s="146" t="str">
        <f t="shared" ca="1" si="37"/>
        <v/>
      </c>
      <c r="DC63" s="69"/>
      <c r="DD63" s="70"/>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64"/>
    </row>
    <row r="64" spans="1:352" ht="18" customHeight="1" x14ac:dyDescent="0.15">
      <c r="A64" s="32"/>
      <c r="B64" s="244"/>
      <c r="C64" s="244"/>
      <c r="D64" s="244"/>
      <c r="E64" s="316" t="str">
        <f>IF(B64="","",TEXT(TEXT(請求書!$D$15,"YYYY/MM") &amp; "/" &amp; TEXT(B64,"00"),"AAA"))</f>
        <v/>
      </c>
      <c r="F64" s="316"/>
      <c r="G64" s="316"/>
      <c r="H64" s="316"/>
      <c r="I64" s="271"/>
      <c r="J64" s="271"/>
      <c r="K64" s="271"/>
      <c r="L64" s="271"/>
      <c r="M64" s="271"/>
      <c r="N64" s="271"/>
      <c r="O64" s="272" t="str">
        <f>IF((L64-I64)=0,"",L64-I64)</f>
        <v/>
      </c>
      <c r="P64" s="272"/>
      <c r="Q64" s="273" t="str">
        <f>IF(AND(I64&lt;&gt;"",L64&lt;&gt;""),HOUR(O64)*60+MINUTE(O64),"")</f>
        <v/>
      </c>
      <c r="R64" s="274"/>
      <c r="S64" s="274"/>
      <c r="T64" s="274"/>
      <c r="U64" s="274"/>
      <c r="V64" s="275"/>
      <c r="W64" s="276" t="str">
        <f>IF(AND(BN64="",CE64=""),"",IF(OR(BN64="最低時間未満",CE64="最低時間未満"),"最低時間未満",SUM(BN64,CE64)/IF(OR(BN64="",CE64=""),1,AD64)))</f>
        <v/>
      </c>
      <c r="X64" s="277"/>
      <c r="Y64" s="277"/>
      <c r="Z64" s="277"/>
      <c r="AA64" s="278"/>
      <c r="AB64" s="249"/>
      <c r="AC64" s="250"/>
      <c r="AD64" s="249"/>
      <c r="AE64" s="250"/>
      <c r="AF64" s="251" t="str">
        <f t="shared" ref="AF64:AF94" si="49">IF(I64="","",CM64)</f>
        <v/>
      </c>
      <c r="AG64" s="252"/>
      <c r="AH64" s="253"/>
      <c r="AI64" s="254" t="str">
        <f>IF(I64="","",I64)</f>
        <v/>
      </c>
      <c r="AJ64" s="255"/>
      <c r="AK64" s="256"/>
      <c r="AL64" s="254" t="str">
        <f>IF(L64="","",L64)</f>
        <v/>
      </c>
      <c r="AM64" s="255"/>
      <c r="AN64" s="256"/>
      <c r="AO64" s="315"/>
      <c r="AP64" s="315"/>
      <c r="AQ64" s="315"/>
      <c r="AR64" s="315"/>
      <c r="AS64" s="244"/>
      <c r="AT64" s="244"/>
      <c r="AU64" s="244"/>
      <c r="AV64" s="244"/>
      <c r="AW64" s="100"/>
      <c r="AX64" s="90" t="e">
        <f t="shared" ca="1" si="4"/>
        <v>#N/A</v>
      </c>
      <c r="AY64" s="124" t="str">
        <f t="shared" si="39"/>
        <v/>
      </c>
      <c r="AZ64" s="125" t="str">
        <f t="shared" si="40"/>
        <v/>
      </c>
      <c r="BA64" s="126" t="str">
        <f t="shared" si="5"/>
        <v/>
      </c>
      <c r="BB64" s="126" t="str">
        <f t="shared" si="6"/>
        <v/>
      </c>
      <c r="BC64" s="127" t="str">
        <f t="shared" si="7"/>
        <v/>
      </c>
      <c r="BD64" s="127" t="str">
        <f t="shared" si="8"/>
        <v/>
      </c>
      <c r="BE64" s="126" t="str">
        <f t="shared" si="9"/>
        <v/>
      </c>
      <c r="BF64" s="126" t="str">
        <f t="shared" si="10"/>
        <v/>
      </c>
      <c r="BG64" s="128" t="str">
        <f t="shared" si="41"/>
        <v/>
      </c>
      <c r="BH64" s="124" t="str">
        <f t="shared" si="1"/>
        <v/>
      </c>
      <c r="BI64" s="128" t="e">
        <f ca="1">IF(AND($AX64&lt;&gt;"",BE64&lt;&gt;"",BG64&gt;=IF(BG65="",0,BG65)),SUM(INDIRECT("bh"&amp;ROW()-BG64+1):BH64),"")</f>
        <v>#N/A</v>
      </c>
      <c r="BJ64" s="128" t="e">
        <f t="shared" ca="1" si="11"/>
        <v>#N/A</v>
      </c>
      <c r="BK64" s="128" t="e">
        <f t="shared" ca="1" si="12"/>
        <v>#N/A</v>
      </c>
      <c r="BL64" s="128" t="e">
        <f ca="1">IF(BK64="","",LEFT(AX64,3)&amp;TEXT(VLOOKUP(BK64,基本設定!$D$3:$E$50,2,FALSE),"000"))</f>
        <v>#N/A</v>
      </c>
      <c r="BM64" s="128" t="e">
        <f ca="1">IF(BL64="","",VLOOKUP(BL64,単価設定!$A$3:$F$477,6,FALSE))</f>
        <v>#N/A</v>
      </c>
      <c r="BN64" s="128" t="str">
        <f t="shared" si="42"/>
        <v/>
      </c>
      <c r="BO64" s="128" t="str">
        <f t="shared" si="13"/>
        <v/>
      </c>
      <c r="BP64" s="124" t="str">
        <f t="shared" ref="BP64:BP94" si="50">IF(AND(I64&lt;&gt;"",OR(AW64=2,AD64=2)),ROW(),"")</f>
        <v/>
      </c>
      <c r="BQ64" s="128" t="str">
        <f t="shared" ref="BQ64:BQ94" si="51">IF(AND(I64&lt;&gt;"",OR(AW64=2,AD64=2)),B64,"")</f>
        <v/>
      </c>
      <c r="BR64" s="129" t="str">
        <f t="shared" ref="BR64:BR94" si="52">IF(AND(I64&lt;&gt;"",OR(AW64=2,AD64=2)),I64,"")</f>
        <v/>
      </c>
      <c r="BS64" s="129" t="str">
        <f t="shared" ref="BS64:BS94" si="53">IF(AND(I64&lt;&gt;"",OR(AW64=2,AD64=2)),L64,"")</f>
        <v/>
      </c>
      <c r="BT64" s="127" t="str">
        <f t="shared" si="18"/>
        <v/>
      </c>
      <c r="BU64" s="127" t="str">
        <f t="shared" si="19"/>
        <v/>
      </c>
      <c r="BV64" s="126" t="str">
        <f t="shared" si="20"/>
        <v/>
      </c>
      <c r="BW64" s="126" t="str">
        <f t="shared" si="21"/>
        <v/>
      </c>
      <c r="BX64" s="128" t="str">
        <f t="shared" si="43"/>
        <v/>
      </c>
      <c r="BY64" s="124" t="str">
        <f t="shared" si="2"/>
        <v/>
      </c>
      <c r="BZ64" s="128" t="e">
        <f ca="1">IF(AND($AX64&lt;&gt;"",BV64&lt;&gt;"",BX64&gt;=IF(BX65="",0,BX65)),SUM(INDIRECT("by" &amp; ROW()-BX64+1):BY64),"")</f>
        <v>#N/A</v>
      </c>
      <c r="CA64" s="128" t="e">
        <f t="shared" ca="1" si="22"/>
        <v>#N/A</v>
      </c>
      <c r="CB64" s="128" t="e">
        <f t="shared" ca="1" si="23"/>
        <v>#N/A</v>
      </c>
      <c r="CC64" s="128" t="e">
        <f ca="1">IF(CB64="","",LEFT($AX64,3)&amp;TEXT(VLOOKUP(CB64,基本設定!$D$3:$E$50,2,FALSE),"100"))</f>
        <v>#N/A</v>
      </c>
      <c r="CD64" s="128" t="e">
        <f ca="1">IF(CC64="","",VLOOKUP(CC64,単価設定!$A$3:$F$477,6,FALSE))</f>
        <v>#N/A</v>
      </c>
      <c r="CE64" s="128" t="str">
        <f t="shared" si="44"/>
        <v/>
      </c>
      <c r="CF64" s="128" t="str">
        <f t="shared" si="24"/>
        <v/>
      </c>
      <c r="CG64" s="128" t="e">
        <f t="shared" ref="CG64:CG127" ca="1" si="54">IF(AND(I64&lt;&gt;"",W64&gt;0,AB64=1,AW64="",TEXT($BC$5,"000000")&lt;&gt;"654000",TEXT($BC$5,"000000")&lt;&gt;"655000"),"659901","")</f>
        <v>#N/A</v>
      </c>
      <c r="CH64" s="128" t="e">
        <f ca="1">IF(CG64="","",VLOOKUP(CG64,単価設定!$A$3:$F$478,6,FALSE))</f>
        <v>#N/A</v>
      </c>
      <c r="CI64" s="128" t="e">
        <f t="shared" ref="CI64:CI127" ca="1" si="55">IF(AND(I64&lt;&gt;"",W64&gt;0,AB64=1,OR(AD64=2,AW64=2),TEXT($BC$5,"000000")&lt;&gt;"654000",TEXT($BC$5,"000000")&lt;&gt;"655000"),"659911","")</f>
        <v>#N/A</v>
      </c>
      <c r="CJ64" s="128" t="e">
        <f ca="1">IF(CI64="","",VLOOKUP(CI64,単価設定!$A$3:$F$478,6,FALSE))</f>
        <v>#N/A</v>
      </c>
      <c r="CK64" s="128" t="e">
        <f t="shared" ca="1" si="27"/>
        <v>#N/A</v>
      </c>
      <c r="CL64" s="128" t="e">
        <f ca="1">SUM(CK$15:$CK64)</f>
        <v>#N/A</v>
      </c>
      <c r="CM64" s="128" t="e">
        <f t="shared" ca="1" si="28"/>
        <v>#N/A</v>
      </c>
      <c r="CN64" s="128" t="e">
        <f t="shared" ca="1" si="47"/>
        <v>#N/A</v>
      </c>
      <c r="CO64" s="128" t="e">
        <f t="shared" ca="1" si="29"/>
        <v>#N/A</v>
      </c>
      <c r="CP64" s="146" t="e">
        <f t="shared" ca="1" si="30"/>
        <v>#N/A</v>
      </c>
      <c r="CQ64" s="146" t="e">
        <f t="shared" ca="1" si="31"/>
        <v>#N/A</v>
      </c>
      <c r="CR64" s="146" t="e">
        <f t="shared" ca="1" si="32"/>
        <v>#N/A</v>
      </c>
      <c r="CS64" s="146" t="e">
        <f t="shared" ca="1" si="33"/>
        <v>#N/A</v>
      </c>
      <c r="CT64" s="128" t="e">
        <f ca="1">IF(BL64&lt;&gt;"",IF(COUNTIF(BL$15:BL64,BL64)=1,ROW(),""),"")</f>
        <v>#N/A</v>
      </c>
      <c r="CU64" s="128" t="e">
        <f ca="1">IF(CB64&lt;&gt;"",IF(COUNTIF(CB$15:CB64,CB64)=1,ROW(),""),"")</f>
        <v>#N/A</v>
      </c>
      <c r="CV64" s="128" t="e">
        <f ca="1">IF(CG64&lt;&gt;"",IF(COUNTIF(CG$15:CG64,CG64)=1,ROW(),""),"")</f>
        <v>#N/A</v>
      </c>
      <c r="CW64" s="146" t="e">
        <f ca="1">IF(CI64&lt;&gt;"",IF(COUNTIF(CI$15:CI64,CI64)=1,ROW(),""),"")</f>
        <v>#N/A</v>
      </c>
      <c r="CX64" s="128" t="str">
        <f t="shared" ca="1" si="34"/>
        <v/>
      </c>
      <c r="CY64" s="128" t="str">
        <f t="shared" ca="1" si="35"/>
        <v/>
      </c>
      <c r="CZ64" s="128" t="str">
        <f t="shared" ca="1" si="36"/>
        <v/>
      </c>
      <c r="DA64" s="146" t="str">
        <f t="shared" ca="1" si="37"/>
        <v/>
      </c>
      <c r="DC64" s="32"/>
      <c r="DD64" s="65"/>
      <c r="DE64" s="323" t="s">
        <v>134</v>
      </c>
      <c r="DF64" s="324"/>
      <c r="DG64" s="325"/>
      <c r="DH64" s="317" t="s">
        <v>125</v>
      </c>
      <c r="DI64" s="318"/>
      <c r="DJ64" s="318"/>
      <c r="DK64" s="318"/>
      <c r="DL64" s="318"/>
      <c r="DM64" s="318"/>
      <c r="DN64" s="318"/>
      <c r="DO64" s="318"/>
      <c r="DP64" s="319"/>
      <c r="DQ64" s="317" t="s">
        <v>126</v>
      </c>
      <c r="DR64" s="318"/>
      <c r="DS64" s="318"/>
      <c r="DT64" s="318"/>
      <c r="DU64" s="318"/>
      <c r="DV64" s="318"/>
      <c r="DW64" s="318"/>
      <c r="DX64" s="318"/>
      <c r="DY64" s="318"/>
      <c r="DZ64" s="318"/>
      <c r="EA64" s="318"/>
      <c r="EB64" s="318"/>
      <c r="EC64" s="319"/>
      <c r="ED64" s="317" t="s">
        <v>115</v>
      </c>
      <c r="EE64" s="318"/>
      <c r="EF64" s="318"/>
      <c r="EG64" s="318"/>
      <c r="EH64" s="318"/>
      <c r="EI64" s="318"/>
      <c r="EJ64" s="318"/>
      <c r="EK64" s="318"/>
      <c r="EL64" s="319"/>
      <c r="EM64" s="317" t="s">
        <v>127</v>
      </c>
      <c r="EN64" s="318"/>
      <c r="EO64" s="318"/>
      <c r="EP64" s="318"/>
      <c r="EQ64" s="319"/>
      <c r="ER64" s="317" t="s">
        <v>128</v>
      </c>
      <c r="ES64" s="318"/>
      <c r="ET64" s="318"/>
      <c r="EU64" s="318"/>
      <c r="EV64" s="318"/>
      <c r="EW64" s="318"/>
      <c r="EX64" s="318"/>
      <c r="EY64" s="318"/>
      <c r="EZ64" s="318"/>
      <c r="FA64" s="318"/>
      <c r="FB64" s="319"/>
      <c r="FC64" s="317" t="s">
        <v>129</v>
      </c>
      <c r="FD64" s="318"/>
      <c r="FE64" s="318"/>
      <c r="FF64" s="319"/>
      <c r="FG64" s="64"/>
    </row>
    <row r="65" spans="1:163" ht="18" customHeight="1" x14ac:dyDescent="0.15">
      <c r="A65" s="32"/>
      <c r="B65" s="244"/>
      <c r="C65" s="244"/>
      <c r="D65" s="244"/>
      <c r="E65" s="316" t="str">
        <f>IF(B65="","",TEXT(TEXT(請求書!$D$15,"YYYY/MM") &amp; "/" &amp; TEXT(B65,"00"),"AAA"))</f>
        <v/>
      </c>
      <c r="F65" s="269"/>
      <c r="G65" s="269"/>
      <c r="H65" s="270"/>
      <c r="I65" s="271"/>
      <c r="J65" s="271"/>
      <c r="K65" s="271"/>
      <c r="L65" s="271"/>
      <c r="M65" s="271"/>
      <c r="N65" s="271"/>
      <c r="O65" s="272" t="str">
        <f t="shared" ref="O65:O94" si="56">IF((L65-I65)=0,"",L65-I65)</f>
        <v/>
      </c>
      <c r="P65" s="272"/>
      <c r="Q65" s="273" t="str">
        <f>IF(AND(I65&lt;&gt;"",L65&lt;&gt;""),HOUR(O65)*60+MINUTE(O65),"")</f>
        <v/>
      </c>
      <c r="R65" s="274"/>
      <c r="S65" s="274"/>
      <c r="T65" s="274"/>
      <c r="U65" s="274"/>
      <c r="V65" s="275"/>
      <c r="W65" s="276" t="str">
        <f t="shared" ref="W65:W94" si="57">IF(AND(BN65="",CE65=""),"",IF(OR(BN65="最低時間未満",CE65="最低時間未満"),"最低時間未満",SUM(BN65,CE65)/IF(OR(BN65="",CE65=""),1,AD65)))</f>
        <v/>
      </c>
      <c r="X65" s="277"/>
      <c r="Y65" s="277"/>
      <c r="Z65" s="277"/>
      <c r="AA65" s="278"/>
      <c r="AB65" s="249"/>
      <c r="AC65" s="250"/>
      <c r="AD65" s="249"/>
      <c r="AE65" s="250"/>
      <c r="AF65" s="251" t="str">
        <f t="shared" si="49"/>
        <v/>
      </c>
      <c r="AG65" s="252"/>
      <c r="AH65" s="253"/>
      <c r="AI65" s="254" t="str">
        <f>IF(I65="","",I65)</f>
        <v/>
      </c>
      <c r="AJ65" s="255"/>
      <c r="AK65" s="256"/>
      <c r="AL65" s="254" t="str">
        <f>IF(L65="","",L65)</f>
        <v/>
      </c>
      <c r="AM65" s="255"/>
      <c r="AN65" s="256"/>
      <c r="AO65" s="315"/>
      <c r="AP65" s="315"/>
      <c r="AQ65" s="315"/>
      <c r="AR65" s="315"/>
      <c r="AS65" s="244"/>
      <c r="AT65" s="244"/>
      <c r="AU65" s="244"/>
      <c r="AV65" s="244"/>
      <c r="AW65" s="100"/>
      <c r="AX65" s="90" t="e">
        <f t="shared" ca="1" si="4"/>
        <v>#N/A</v>
      </c>
      <c r="AY65" s="124" t="str">
        <f t="shared" si="39"/>
        <v/>
      </c>
      <c r="AZ65" s="125" t="str">
        <f t="shared" si="40"/>
        <v/>
      </c>
      <c r="BA65" s="126" t="str">
        <f t="shared" si="5"/>
        <v/>
      </c>
      <c r="BB65" s="126" t="str">
        <f t="shared" si="6"/>
        <v/>
      </c>
      <c r="BC65" s="127" t="str">
        <f t="shared" si="7"/>
        <v/>
      </c>
      <c r="BD65" s="127" t="str">
        <f t="shared" si="8"/>
        <v/>
      </c>
      <c r="BE65" s="126" t="str">
        <f t="shared" si="9"/>
        <v/>
      </c>
      <c r="BF65" s="126" t="str">
        <f t="shared" si="10"/>
        <v/>
      </c>
      <c r="BG65" s="128" t="str">
        <f t="shared" si="41"/>
        <v/>
      </c>
      <c r="BH65" s="124" t="str">
        <f t="shared" si="1"/>
        <v/>
      </c>
      <c r="BI65" s="128" t="e">
        <f ca="1">IF(AND($AX65&lt;&gt;"",BE65&lt;&gt;"",BG65&gt;=IF(BG66="",0,BG66)),SUM(INDIRECT("bh"&amp;ROW()-BG65+1):BH65),"")</f>
        <v>#N/A</v>
      </c>
      <c r="BJ65" s="128" t="e">
        <f t="shared" ca="1" si="11"/>
        <v>#N/A</v>
      </c>
      <c r="BK65" s="128" t="e">
        <f t="shared" ca="1" si="12"/>
        <v>#N/A</v>
      </c>
      <c r="BL65" s="128" t="e">
        <f ca="1">IF(BK65="","",LEFT(AX65,3)&amp;TEXT(VLOOKUP(BK65,基本設定!$D$3:$E$50,2,FALSE),"000"))</f>
        <v>#N/A</v>
      </c>
      <c r="BM65" s="128" t="e">
        <f ca="1">IF(BL65="","",VLOOKUP(BL65,単価設定!$A$3:$F$477,6,FALSE))</f>
        <v>#N/A</v>
      </c>
      <c r="BN65" s="128" t="str">
        <f t="shared" si="42"/>
        <v/>
      </c>
      <c r="BO65" s="128" t="str">
        <f t="shared" si="13"/>
        <v/>
      </c>
      <c r="BP65" s="124" t="str">
        <f t="shared" si="50"/>
        <v/>
      </c>
      <c r="BQ65" s="128" t="str">
        <f t="shared" si="51"/>
        <v/>
      </c>
      <c r="BR65" s="129" t="str">
        <f t="shared" si="52"/>
        <v/>
      </c>
      <c r="BS65" s="129" t="str">
        <f t="shared" si="53"/>
        <v/>
      </c>
      <c r="BT65" s="127" t="str">
        <f t="shared" si="18"/>
        <v/>
      </c>
      <c r="BU65" s="127" t="str">
        <f t="shared" si="19"/>
        <v/>
      </c>
      <c r="BV65" s="126" t="str">
        <f t="shared" si="20"/>
        <v/>
      </c>
      <c r="BW65" s="126" t="str">
        <f t="shared" si="21"/>
        <v/>
      </c>
      <c r="BX65" s="128" t="str">
        <f t="shared" si="43"/>
        <v/>
      </c>
      <c r="BY65" s="124" t="str">
        <f t="shared" si="2"/>
        <v/>
      </c>
      <c r="BZ65" s="128" t="e">
        <f ca="1">IF(AND($AX65&lt;&gt;"",BV65&lt;&gt;"",BX65&gt;=IF(BX66="",0,BX66)),SUM(INDIRECT("by" &amp; ROW()-BX65+1):BY65),"")</f>
        <v>#N/A</v>
      </c>
      <c r="CA65" s="128" t="e">
        <f t="shared" ca="1" si="22"/>
        <v>#N/A</v>
      </c>
      <c r="CB65" s="128" t="e">
        <f t="shared" ca="1" si="23"/>
        <v>#N/A</v>
      </c>
      <c r="CC65" s="128" t="e">
        <f ca="1">IF(CB65="","",LEFT($AX65,3)&amp;TEXT(VLOOKUP(CB65,基本設定!$D$3:$E$50,2,FALSE),"100"))</f>
        <v>#N/A</v>
      </c>
      <c r="CD65" s="128" t="e">
        <f ca="1">IF(CC65="","",VLOOKUP(CC65,単価設定!$A$3:$F$477,6,FALSE))</f>
        <v>#N/A</v>
      </c>
      <c r="CE65" s="128" t="str">
        <f t="shared" si="44"/>
        <v/>
      </c>
      <c r="CF65" s="128" t="str">
        <f t="shared" si="24"/>
        <v/>
      </c>
      <c r="CG65" s="128" t="e">
        <f t="shared" ca="1" si="54"/>
        <v>#N/A</v>
      </c>
      <c r="CH65" s="128" t="e">
        <f ca="1">IF(CG65="","",VLOOKUP(CG65,単価設定!$A$3:$F$478,6,FALSE))</f>
        <v>#N/A</v>
      </c>
      <c r="CI65" s="128" t="e">
        <f t="shared" ca="1" si="55"/>
        <v>#N/A</v>
      </c>
      <c r="CJ65" s="128" t="e">
        <f ca="1">IF(CI65="","",VLOOKUP(CI65,単価設定!$A$3:$F$478,6,FALSE))</f>
        <v>#N/A</v>
      </c>
      <c r="CK65" s="128" t="e">
        <f t="shared" ca="1" si="27"/>
        <v>#N/A</v>
      </c>
      <c r="CL65" s="128" t="e">
        <f ca="1">SUM(CK$15:$CK65)</f>
        <v>#N/A</v>
      </c>
      <c r="CM65" s="128" t="e">
        <f t="shared" ca="1" si="28"/>
        <v>#N/A</v>
      </c>
      <c r="CN65" s="128" t="e">
        <f t="shared" ca="1" si="47"/>
        <v>#N/A</v>
      </c>
      <c r="CO65" s="128" t="e">
        <f t="shared" ca="1" si="29"/>
        <v>#N/A</v>
      </c>
      <c r="CP65" s="146" t="e">
        <f t="shared" ca="1" si="30"/>
        <v>#N/A</v>
      </c>
      <c r="CQ65" s="146" t="e">
        <f t="shared" ca="1" si="31"/>
        <v>#N/A</v>
      </c>
      <c r="CR65" s="146" t="e">
        <f t="shared" ca="1" si="32"/>
        <v>#N/A</v>
      </c>
      <c r="CS65" s="146" t="e">
        <f t="shared" ca="1" si="33"/>
        <v>#N/A</v>
      </c>
      <c r="CT65" s="128" t="e">
        <f ca="1">IF(BL65&lt;&gt;"",IF(COUNTIF(BL$15:BL65,BL65)=1,ROW(),""),"")</f>
        <v>#N/A</v>
      </c>
      <c r="CU65" s="128" t="e">
        <f ca="1">IF(CB65&lt;&gt;"",IF(COUNTIF(CB$15:CB65,CB65)=1,ROW(),""),"")</f>
        <v>#N/A</v>
      </c>
      <c r="CV65" s="128" t="e">
        <f ca="1">IF(CG65&lt;&gt;"",IF(COUNTIF(CG$15:CG65,CG65)=1,ROW(),""),"")</f>
        <v>#N/A</v>
      </c>
      <c r="CW65" s="146" t="e">
        <f ca="1">IF(CI65&lt;&gt;"",IF(COUNTIF(CI$15:CI65,CI65)=1,ROW(),""),"")</f>
        <v>#N/A</v>
      </c>
      <c r="CX65" s="128" t="str">
        <f t="shared" ca="1" si="34"/>
        <v/>
      </c>
      <c r="CY65" s="128" t="str">
        <f t="shared" ca="1" si="35"/>
        <v/>
      </c>
      <c r="CZ65" s="128" t="str">
        <f t="shared" ca="1" si="36"/>
        <v/>
      </c>
      <c r="DA65" s="146" t="str">
        <f t="shared" ca="1" si="37"/>
        <v/>
      </c>
      <c r="DC65" s="32"/>
      <c r="DD65" s="65"/>
      <c r="DE65" s="326"/>
      <c r="DF65" s="327"/>
      <c r="DG65" s="328"/>
      <c r="DH65" s="320"/>
      <c r="DI65" s="321"/>
      <c r="DJ65" s="321"/>
      <c r="DK65" s="321"/>
      <c r="DL65" s="321"/>
      <c r="DM65" s="321"/>
      <c r="DN65" s="321"/>
      <c r="DO65" s="321"/>
      <c r="DP65" s="322"/>
      <c r="DQ65" s="320"/>
      <c r="DR65" s="321"/>
      <c r="DS65" s="321"/>
      <c r="DT65" s="321"/>
      <c r="DU65" s="321"/>
      <c r="DV65" s="321"/>
      <c r="DW65" s="321"/>
      <c r="DX65" s="321"/>
      <c r="DY65" s="321"/>
      <c r="DZ65" s="321"/>
      <c r="EA65" s="321"/>
      <c r="EB65" s="321"/>
      <c r="EC65" s="322"/>
      <c r="ED65" s="320"/>
      <c r="EE65" s="321"/>
      <c r="EF65" s="321"/>
      <c r="EG65" s="321"/>
      <c r="EH65" s="321"/>
      <c r="EI65" s="321"/>
      <c r="EJ65" s="321"/>
      <c r="EK65" s="321"/>
      <c r="EL65" s="322"/>
      <c r="EM65" s="320"/>
      <c r="EN65" s="321"/>
      <c r="EO65" s="321"/>
      <c r="EP65" s="321"/>
      <c r="EQ65" s="322"/>
      <c r="ER65" s="320"/>
      <c r="ES65" s="321"/>
      <c r="ET65" s="321"/>
      <c r="EU65" s="321"/>
      <c r="EV65" s="321"/>
      <c r="EW65" s="321"/>
      <c r="EX65" s="321"/>
      <c r="EY65" s="321"/>
      <c r="EZ65" s="321"/>
      <c r="FA65" s="321"/>
      <c r="FB65" s="322"/>
      <c r="FC65" s="320"/>
      <c r="FD65" s="321"/>
      <c r="FE65" s="321"/>
      <c r="FF65" s="322"/>
      <c r="FG65" s="64"/>
    </row>
    <row r="66" spans="1:163" ht="18" customHeight="1" x14ac:dyDescent="0.15">
      <c r="B66" s="244"/>
      <c r="C66" s="244"/>
      <c r="D66" s="244"/>
      <c r="E66" s="268" t="str">
        <f>IF(B66="","",TEXT(TEXT(請求書!$D$15,"YYYY/MM") &amp; "/" &amp; TEXT(B66,"00"),"AAA"))</f>
        <v/>
      </c>
      <c r="F66" s="269"/>
      <c r="G66" s="269"/>
      <c r="H66" s="270"/>
      <c r="I66" s="271"/>
      <c r="J66" s="271"/>
      <c r="K66" s="271"/>
      <c r="L66" s="271"/>
      <c r="M66" s="271"/>
      <c r="N66" s="271"/>
      <c r="O66" s="272" t="str">
        <f t="shared" si="56"/>
        <v/>
      </c>
      <c r="P66" s="272"/>
      <c r="Q66" s="273" t="str">
        <f>IF(AND(I66&lt;&gt;"",L66&lt;&gt;""),HOUR(O66)*60+MINUTE(O66),"")</f>
        <v/>
      </c>
      <c r="R66" s="274"/>
      <c r="S66" s="274"/>
      <c r="T66" s="274"/>
      <c r="U66" s="274"/>
      <c r="V66" s="275"/>
      <c r="W66" s="276" t="str">
        <f t="shared" si="57"/>
        <v/>
      </c>
      <c r="X66" s="277"/>
      <c r="Y66" s="277"/>
      <c r="Z66" s="277"/>
      <c r="AA66" s="278"/>
      <c r="AB66" s="249"/>
      <c r="AC66" s="250"/>
      <c r="AD66" s="249"/>
      <c r="AE66" s="250"/>
      <c r="AF66" s="251" t="str">
        <f t="shared" si="49"/>
        <v/>
      </c>
      <c r="AG66" s="252"/>
      <c r="AH66" s="253"/>
      <c r="AI66" s="254" t="str">
        <f>IF(I66="","",I66)</f>
        <v/>
      </c>
      <c r="AJ66" s="255"/>
      <c r="AK66" s="256"/>
      <c r="AL66" s="254" t="str">
        <f>IF(L66="","",L66)</f>
        <v/>
      </c>
      <c r="AM66" s="255"/>
      <c r="AN66" s="256"/>
      <c r="AO66" s="315"/>
      <c r="AP66" s="315"/>
      <c r="AQ66" s="315"/>
      <c r="AR66" s="315"/>
      <c r="AS66" s="244"/>
      <c r="AT66" s="244"/>
      <c r="AU66" s="244"/>
      <c r="AV66" s="244"/>
      <c r="AW66" s="100"/>
      <c r="AX66" s="90" t="e">
        <f t="shared" ca="1" si="4"/>
        <v>#N/A</v>
      </c>
      <c r="AY66" s="124" t="str">
        <f t="shared" si="39"/>
        <v/>
      </c>
      <c r="AZ66" s="125" t="str">
        <f t="shared" si="40"/>
        <v/>
      </c>
      <c r="BA66" s="126" t="str">
        <f t="shared" si="5"/>
        <v/>
      </c>
      <c r="BB66" s="126" t="str">
        <f t="shared" si="6"/>
        <v/>
      </c>
      <c r="BC66" s="127" t="str">
        <f t="shared" si="7"/>
        <v/>
      </c>
      <c r="BD66" s="127" t="str">
        <f t="shared" si="8"/>
        <v/>
      </c>
      <c r="BE66" s="126" t="str">
        <f t="shared" si="9"/>
        <v/>
      </c>
      <c r="BF66" s="126" t="str">
        <f t="shared" si="10"/>
        <v/>
      </c>
      <c r="BG66" s="128" t="str">
        <f t="shared" si="41"/>
        <v/>
      </c>
      <c r="BH66" s="124" t="str">
        <f t="shared" si="1"/>
        <v/>
      </c>
      <c r="BI66" s="128" t="e">
        <f ca="1">IF(AND($AX66&lt;&gt;"",BE66&lt;&gt;"",BG66&gt;=IF(BG67="",0,BG67)),SUM(INDIRECT("bh"&amp;ROW()-BG66+1):BH66),"")</f>
        <v>#N/A</v>
      </c>
      <c r="BJ66" s="128" t="e">
        <f t="shared" ca="1" si="11"/>
        <v>#N/A</v>
      </c>
      <c r="BK66" s="128" t="e">
        <f t="shared" ca="1" si="12"/>
        <v>#N/A</v>
      </c>
      <c r="BL66" s="128" t="e">
        <f ca="1">IF(BK66="","",LEFT(AX66,3)&amp;TEXT(VLOOKUP(BK66,基本設定!$D$3:$E$50,2,FALSE),"000"))</f>
        <v>#N/A</v>
      </c>
      <c r="BM66" s="128" t="e">
        <f ca="1">IF(BL66="","",VLOOKUP(BL66,単価設定!$A$3:$F$477,6,FALSE))</f>
        <v>#N/A</v>
      </c>
      <c r="BN66" s="128" t="str">
        <f t="shared" si="42"/>
        <v/>
      </c>
      <c r="BO66" s="128" t="str">
        <f t="shared" si="13"/>
        <v/>
      </c>
      <c r="BP66" s="124" t="str">
        <f t="shared" si="50"/>
        <v/>
      </c>
      <c r="BQ66" s="128" t="str">
        <f t="shared" si="51"/>
        <v/>
      </c>
      <c r="BR66" s="129" t="str">
        <f t="shared" si="52"/>
        <v/>
      </c>
      <c r="BS66" s="129" t="str">
        <f t="shared" si="53"/>
        <v/>
      </c>
      <c r="BT66" s="127" t="str">
        <f t="shared" si="18"/>
        <v/>
      </c>
      <c r="BU66" s="127" t="str">
        <f t="shared" si="19"/>
        <v/>
      </c>
      <c r="BV66" s="126" t="str">
        <f t="shared" si="20"/>
        <v/>
      </c>
      <c r="BW66" s="126" t="str">
        <f t="shared" si="21"/>
        <v/>
      </c>
      <c r="BX66" s="128" t="str">
        <f t="shared" si="43"/>
        <v/>
      </c>
      <c r="BY66" s="124" t="str">
        <f t="shared" si="2"/>
        <v/>
      </c>
      <c r="BZ66" s="128" t="e">
        <f ca="1">IF(AND($AX66&lt;&gt;"",BV66&lt;&gt;"",BX66&gt;=IF(BX67="",0,BX67)),SUM(INDIRECT("by" &amp; ROW()-BX66+1):BY66),"")</f>
        <v>#N/A</v>
      </c>
      <c r="CA66" s="128" t="e">
        <f t="shared" ca="1" si="22"/>
        <v>#N/A</v>
      </c>
      <c r="CB66" s="128" t="e">
        <f t="shared" ca="1" si="23"/>
        <v>#N/A</v>
      </c>
      <c r="CC66" s="128" t="e">
        <f ca="1">IF(CB66="","",LEFT($AX66,3)&amp;TEXT(VLOOKUP(CB66,基本設定!$D$3:$E$50,2,FALSE),"100"))</f>
        <v>#N/A</v>
      </c>
      <c r="CD66" s="128" t="e">
        <f ca="1">IF(CC66="","",VLOOKUP(CC66,単価設定!$A$3:$F$477,6,FALSE))</f>
        <v>#N/A</v>
      </c>
      <c r="CE66" s="128" t="str">
        <f t="shared" si="44"/>
        <v/>
      </c>
      <c r="CF66" s="128" t="str">
        <f t="shared" si="24"/>
        <v/>
      </c>
      <c r="CG66" s="128" t="e">
        <f t="shared" ca="1" si="54"/>
        <v>#N/A</v>
      </c>
      <c r="CH66" s="128" t="e">
        <f ca="1">IF(CG66="","",VLOOKUP(CG66,単価設定!$A$3:$F$478,6,FALSE))</f>
        <v>#N/A</v>
      </c>
      <c r="CI66" s="128" t="e">
        <f t="shared" ca="1" si="55"/>
        <v>#N/A</v>
      </c>
      <c r="CJ66" s="128" t="e">
        <f ca="1">IF(CI66="","",VLOOKUP(CI66,単価設定!$A$3:$F$478,6,FALSE))</f>
        <v>#N/A</v>
      </c>
      <c r="CK66" s="128" t="e">
        <f t="shared" ca="1" si="27"/>
        <v>#N/A</v>
      </c>
      <c r="CL66" s="128" t="e">
        <f ca="1">SUM(CK$15:$CK66)</f>
        <v>#N/A</v>
      </c>
      <c r="CM66" s="128" t="e">
        <f t="shared" ca="1" si="28"/>
        <v>#N/A</v>
      </c>
      <c r="CN66" s="128" t="e">
        <f t="shared" ca="1" si="47"/>
        <v>#N/A</v>
      </c>
      <c r="CO66" s="128" t="e">
        <f t="shared" ca="1" si="29"/>
        <v>#N/A</v>
      </c>
      <c r="CP66" s="146" t="e">
        <f t="shared" ca="1" si="30"/>
        <v>#N/A</v>
      </c>
      <c r="CQ66" s="146" t="e">
        <f t="shared" ca="1" si="31"/>
        <v>#N/A</v>
      </c>
      <c r="CR66" s="146" t="e">
        <f t="shared" ca="1" si="32"/>
        <v>#N/A</v>
      </c>
      <c r="CS66" s="146" t="e">
        <f t="shared" ca="1" si="33"/>
        <v>#N/A</v>
      </c>
      <c r="CT66" s="128" t="e">
        <f ca="1">IF(BL66&lt;&gt;"",IF(COUNTIF(BL$15:BL66,BL66)=1,ROW(),""),"")</f>
        <v>#N/A</v>
      </c>
      <c r="CU66" s="128" t="e">
        <f ca="1">IF(CB66&lt;&gt;"",IF(COUNTIF(CB$15:CB66,CB66)=1,ROW(),""),"")</f>
        <v>#N/A</v>
      </c>
      <c r="CV66" s="128" t="e">
        <f ca="1">IF(CG66&lt;&gt;"",IF(COUNTIF(CG$15:CG66,CG66)=1,ROW(),""),"")</f>
        <v>#N/A</v>
      </c>
      <c r="CW66" s="146" t="e">
        <f ca="1">IF(CI66&lt;&gt;"",IF(COUNTIF(CI$15:CI66,CI66)=1,ROW(),""),"")</f>
        <v>#N/A</v>
      </c>
      <c r="CX66" s="128" t="str">
        <f t="shared" ca="1" si="34"/>
        <v/>
      </c>
      <c r="CY66" s="128" t="str">
        <f t="shared" ca="1" si="35"/>
        <v/>
      </c>
      <c r="CZ66" s="128" t="str">
        <f t="shared" ca="1" si="36"/>
        <v/>
      </c>
      <c r="DA66" s="146" t="str">
        <f t="shared" ca="1" si="37"/>
        <v/>
      </c>
      <c r="DD66" s="65"/>
      <c r="DE66" s="326"/>
      <c r="DF66" s="327"/>
      <c r="DG66" s="328"/>
      <c r="DH66" s="303" t="str">
        <f ca="1">IFERROR(VLOOKUP(TEXT(SMALL($CX$15:$DA$143,11),"000000"),単価設定!$A$3:$F$478,1,FALSE),"")</f>
        <v/>
      </c>
      <c r="DI66" s="304"/>
      <c r="DJ66" s="304"/>
      <c r="DK66" s="304"/>
      <c r="DL66" s="304"/>
      <c r="DM66" s="304"/>
      <c r="DN66" s="304"/>
      <c r="DO66" s="304"/>
      <c r="DP66" s="305"/>
      <c r="DQ66" s="306" t="str">
        <f ca="1">IF(ISERROR(VLOOKUP(DH66,単価設定!$A$3:$F$478,4,FALSE)),"",VLOOKUP(DH66,単価設定!$A$3:$F$478,4,FALSE))</f>
        <v/>
      </c>
      <c r="DR66" s="307"/>
      <c r="DS66" s="307"/>
      <c r="DT66" s="307"/>
      <c r="DU66" s="307"/>
      <c r="DV66" s="307"/>
      <c r="DW66" s="307"/>
      <c r="DX66" s="307"/>
      <c r="DY66" s="307"/>
      <c r="DZ66" s="307"/>
      <c r="EA66" s="307"/>
      <c r="EB66" s="307"/>
      <c r="EC66" s="308"/>
      <c r="ED66" s="264" t="str">
        <f ca="1">IF(ISERROR(VLOOKUP(DH66,単価設定!$A$3:$F$478,5,FALSE)),"",VLOOKUP(DH66,単価設定!$A$3:$F$478,5,FALSE))</f>
        <v/>
      </c>
      <c r="EE66" s="265"/>
      <c r="EF66" s="265"/>
      <c r="EG66" s="265"/>
      <c r="EH66" s="265"/>
      <c r="EI66" s="265"/>
      <c r="EJ66" s="265"/>
      <c r="EK66" s="265"/>
      <c r="EL66" s="281"/>
      <c r="EM66" s="303" t="str">
        <f ca="1">IF(DH66="","",COUNTIF($BL$15:$BL$143,DH66)+COUNTIF($CC$15:$CC$143,DH66)+COUNTIF($CG$15:$CG$143,DH66)+COUNTIF($CI$15:$CI$143,DH66))</f>
        <v/>
      </c>
      <c r="EN66" s="304"/>
      <c r="EO66" s="304"/>
      <c r="EP66" s="304"/>
      <c r="EQ66" s="305"/>
      <c r="ER66" s="264" t="str">
        <f ca="1">IF(AND(ED66&lt;&gt;"",EM66&lt;&gt;""),IF(ED66*EM66=0,"",ED66*EM66),"")</f>
        <v/>
      </c>
      <c r="ES66" s="265"/>
      <c r="ET66" s="265"/>
      <c r="EU66" s="265"/>
      <c r="EV66" s="265"/>
      <c r="EW66" s="265"/>
      <c r="EX66" s="265"/>
      <c r="EY66" s="265"/>
      <c r="EZ66" s="265"/>
      <c r="FA66" s="265"/>
      <c r="FB66" s="281"/>
      <c r="FC66" s="258"/>
      <c r="FD66" s="259"/>
      <c r="FE66" s="259"/>
      <c r="FF66" s="260"/>
      <c r="FG66" s="64"/>
    </row>
    <row r="67" spans="1:163" ht="18" customHeight="1" x14ac:dyDescent="0.15">
      <c r="B67" s="244"/>
      <c r="C67" s="244"/>
      <c r="D67" s="244"/>
      <c r="E67" s="268" t="str">
        <f>IF(B67="","",TEXT(TEXT(請求書!$D$15,"YYYY/MM") &amp; "/" &amp; TEXT(B67,"00"),"AAA"))</f>
        <v/>
      </c>
      <c r="F67" s="269"/>
      <c r="G67" s="269"/>
      <c r="H67" s="270"/>
      <c r="I67" s="271"/>
      <c r="J67" s="271"/>
      <c r="K67" s="271"/>
      <c r="L67" s="271"/>
      <c r="M67" s="271"/>
      <c r="N67" s="271"/>
      <c r="O67" s="272" t="str">
        <f t="shared" si="56"/>
        <v/>
      </c>
      <c r="P67" s="272"/>
      <c r="Q67" s="273" t="str">
        <f>IF(AND(I67&lt;&gt;"",L67&lt;&gt;""),HOUR(O67)*60+MINUTE(O67),"")</f>
        <v/>
      </c>
      <c r="R67" s="274"/>
      <c r="S67" s="274"/>
      <c r="T67" s="274"/>
      <c r="U67" s="274"/>
      <c r="V67" s="275"/>
      <c r="W67" s="276" t="str">
        <f t="shared" si="57"/>
        <v/>
      </c>
      <c r="X67" s="277"/>
      <c r="Y67" s="277"/>
      <c r="Z67" s="277"/>
      <c r="AA67" s="278"/>
      <c r="AB67" s="249"/>
      <c r="AC67" s="250"/>
      <c r="AD67" s="249"/>
      <c r="AE67" s="250"/>
      <c r="AF67" s="251" t="str">
        <f t="shared" si="49"/>
        <v/>
      </c>
      <c r="AG67" s="252"/>
      <c r="AH67" s="253"/>
      <c r="AI67" s="254" t="str">
        <f t="shared" ref="AI67:AI69" si="58">IF(I67="","",I67)</f>
        <v/>
      </c>
      <c r="AJ67" s="255"/>
      <c r="AK67" s="256"/>
      <c r="AL67" s="254" t="str">
        <f t="shared" ref="AL67:AL94" si="59">IF(L67="","",L67)</f>
        <v/>
      </c>
      <c r="AM67" s="255"/>
      <c r="AN67" s="256"/>
      <c r="AO67" s="315"/>
      <c r="AP67" s="315"/>
      <c r="AQ67" s="315"/>
      <c r="AR67" s="315"/>
      <c r="AS67" s="244"/>
      <c r="AT67" s="244"/>
      <c r="AU67" s="244"/>
      <c r="AV67" s="244"/>
      <c r="AW67" s="100"/>
      <c r="AX67" s="90" t="e">
        <f t="shared" ca="1" si="4"/>
        <v>#N/A</v>
      </c>
      <c r="AY67" s="124" t="str">
        <f t="shared" si="39"/>
        <v/>
      </c>
      <c r="AZ67" s="125" t="str">
        <f t="shared" si="40"/>
        <v/>
      </c>
      <c r="BA67" s="126" t="str">
        <f t="shared" si="5"/>
        <v/>
      </c>
      <c r="BB67" s="126" t="str">
        <f t="shared" si="6"/>
        <v/>
      </c>
      <c r="BC67" s="127" t="str">
        <f t="shared" si="7"/>
        <v/>
      </c>
      <c r="BD67" s="127" t="str">
        <f t="shared" si="8"/>
        <v/>
      </c>
      <c r="BE67" s="126" t="str">
        <f t="shared" si="9"/>
        <v/>
      </c>
      <c r="BF67" s="126" t="str">
        <f t="shared" si="10"/>
        <v/>
      </c>
      <c r="BG67" s="128" t="str">
        <f t="shared" si="41"/>
        <v/>
      </c>
      <c r="BH67" s="124" t="str">
        <f t="shared" si="1"/>
        <v/>
      </c>
      <c r="BI67" s="128" t="e">
        <f ca="1">IF(AND($AX67&lt;&gt;"",BE67&lt;&gt;"",BG67&gt;=IF(BG68="",0,BG68)),SUM(INDIRECT("bh"&amp;ROW()-BG67+1):BH67),"")</f>
        <v>#N/A</v>
      </c>
      <c r="BJ67" s="128" t="e">
        <f t="shared" ca="1" si="11"/>
        <v>#N/A</v>
      </c>
      <c r="BK67" s="128" t="e">
        <f t="shared" ca="1" si="12"/>
        <v>#N/A</v>
      </c>
      <c r="BL67" s="128" t="e">
        <f ca="1">IF(BK67="","",LEFT(AX67,3)&amp;TEXT(VLOOKUP(BK67,基本設定!$D$3:$E$50,2,FALSE),"000"))</f>
        <v>#N/A</v>
      </c>
      <c r="BM67" s="128" t="e">
        <f ca="1">IF(BL67="","",VLOOKUP(BL67,単価設定!$A$3:$F$477,6,FALSE))</f>
        <v>#N/A</v>
      </c>
      <c r="BN67" s="128" t="str">
        <f t="shared" si="42"/>
        <v/>
      </c>
      <c r="BO67" s="128" t="str">
        <f t="shared" si="13"/>
        <v/>
      </c>
      <c r="BP67" s="124" t="str">
        <f t="shared" si="50"/>
        <v/>
      </c>
      <c r="BQ67" s="128" t="str">
        <f t="shared" si="51"/>
        <v/>
      </c>
      <c r="BR67" s="129" t="str">
        <f t="shared" si="52"/>
        <v/>
      </c>
      <c r="BS67" s="129" t="str">
        <f t="shared" si="53"/>
        <v/>
      </c>
      <c r="BT67" s="127" t="str">
        <f t="shared" si="18"/>
        <v/>
      </c>
      <c r="BU67" s="127" t="str">
        <f t="shared" si="19"/>
        <v/>
      </c>
      <c r="BV67" s="126" t="str">
        <f t="shared" si="20"/>
        <v/>
      </c>
      <c r="BW67" s="126" t="str">
        <f t="shared" si="21"/>
        <v/>
      </c>
      <c r="BX67" s="128" t="str">
        <f t="shared" si="43"/>
        <v/>
      </c>
      <c r="BY67" s="124" t="str">
        <f t="shared" si="2"/>
        <v/>
      </c>
      <c r="BZ67" s="128" t="e">
        <f ca="1">IF(AND($AX67&lt;&gt;"",BV67&lt;&gt;"",BX67&gt;=IF(BX68="",0,BX68)),SUM(INDIRECT("by" &amp; ROW()-BX67+1):BY67),"")</f>
        <v>#N/A</v>
      </c>
      <c r="CA67" s="128" t="e">
        <f t="shared" ca="1" si="22"/>
        <v>#N/A</v>
      </c>
      <c r="CB67" s="128" t="e">
        <f t="shared" ca="1" si="23"/>
        <v>#N/A</v>
      </c>
      <c r="CC67" s="128" t="e">
        <f ca="1">IF(CB67="","",LEFT($AX67,3)&amp;TEXT(VLOOKUP(CB67,基本設定!$D$3:$E$50,2,FALSE),"100"))</f>
        <v>#N/A</v>
      </c>
      <c r="CD67" s="128" t="e">
        <f ca="1">IF(CC67="","",VLOOKUP(CC67,単価設定!$A$3:$F$477,6,FALSE))</f>
        <v>#N/A</v>
      </c>
      <c r="CE67" s="128" t="str">
        <f t="shared" si="44"/>
        <v/>
      </c>
      <c r="CF67" s="128" t="str">
        <f t="shared" si="24"/>
        <v/>
      </c>
      <c r="CG67" s="128" t="e">
        <f t="shared" ca="1" si="54"/>
        <v>#N/A</v>
      </c>
      <c r="CH67" s="128" t="e">
        <f ca="1">IF(CG67="","",VLOOKUP(CG67,単価設定!$A$3:$F$478,6,FALSE))</f>
        <v>#N/A</v>
      </c>
      <c r="CI67" s="128" t="e">
        <f t="shared" ca="1" si="55"/>
        <v>#N/A</v>
      </c>
      <c r="CJ67" s="128" t="e">
        <f ca="1">IF(CI67="","",VLOOKUP(CI67,単価設定!$A$3:$F$478,6,FALSE))</f>
        <v>#N/A</v>
      </c>
      <c r="CK67" s="128" t="e">
        <f t="shared" ca="1" si="27"/>
        <v>#N/A</v>
      </c>
      <c r="CL67" s="128" t="e">
        <f ca="1">SUM(CK$15:$CK67)</f>
        <v>#N/A</v>
      </c>
      <c r="CM67" s="128" t="e">
        <f t="shared" ca="1" si="28"/>
        <v>#N/A</v>
      </c>
      <c r="CN67" s="128" t="e">
        <f t="shared" ca="1" si="47"/>
        <v>#N/A</v>
      </c>
      <c r="CO67" s="128" t="e">
        <f t="shared" ca="1" si="29"/>
        <v>#N/A</v>
      </c>
      <c r="CP67" s="146" t="e">
        <f t="shared" ca="1" si="30"/>
        <v>#N/A</v>
      </c>
      <c r="CQ67" s="146" t="e">
        <f t="shared" ca="1" si="31"/>
        <v>#N/A</v>
      </c>
      <c r="CR67" s="146" t="e">
        <f t="shared" ca="1" si="32"/>
        <v>#N/A</v>
      </c>
      <c r="CS67" s="146" t="e">
        <f t="shared" ca="1" si="33"/>
        <v>#N/A</v>
      </c>
      <c r="CT67" s="128" t="e">
        <f ca="1">IF(BL67&lt;&gt;"",IF(COUNTIF(BL$15:BL67,BL67)=1,ROW(),""),"")</f>
        <v>#N/A</v>
      </c>
      <c r="CU67" s="128" t="e">
        <f ca="1">IF(CB67&lt;&gt;"",IF(COUNTIF(CB$15:CB67,CB67)=1,ROW(),""),"")</f>
        <v>#N/A</v>
      </c>
      <c r="CV67" s="128" t="e">
        <f ca="1">IF(CG67&lt;&gt;"",IF(COUNTIF(CG$15:CG67,CG67)=1,ROW(),""),"")</f>
        <v>#N/A</v>
      </c>
      <c r="CW67" s="146" t="e">
        <f ca="1">IF(CI67&lt;&gt;"",IF(COUNTIF(CI$15:CI67,CI67)=1,ROW(),""),"")</f>
        <v>#N/A</v>
      </c>
      <c r="CX67" s="128" t="str">
        <f t="shared" ca="1" si="34"/>
        <v/>
      </c>
      <c r="CY67" s="128" t="str">
        <f t="shared" ca="1" si="35"/>
        <v/>
      </c>
      <c r="CZ67" s="128" t="str">
        <f t="shared" ca="1" si="36"/>
        <v/>
      </c>
      <c r="DA67" s="146" t="str">
        <f t="shared" ca="1" si="37"/>
        <v/>
      </c>
      <c r="DD67" s="65"/>
      <c r="DE67" s="326"/>
      <c r="DF67" s="327"/>
      <c r="DG67" s="328"/>
      <c r="DH67" s="211"/>
      <c r="DI67" s="212"/>
      <c r="DJ67" s="212"/>
      <c r="DK67" s="212"/>
      <c r="DL67" s="212"/>
      <c r="DM67" s="212"/>
      <c r="DN67" s="212"/>
      <c r="DO67" s="212"/>
      <c r="DP67" s="213"/>
      <c r="DQ67" s="312"/>
      <c r="DR67" s="313"/>
      <c r="DS67" s="313"/>
      <c r="DT67" s="313"/>
      <c r="DU67" s="313"/>
      <c r="DV67" s="313"/>
      <c r="DW67" s="313"/>
      <c r="DX67" s="313"/>
      <c r="DY67" s="313"/>
      <c r="DZ67" s="313"/>
      <c r="EA67" s="313"/>
      <c r="EB67" s="313"/>
      <c r="EC67" s="314"/>
      <c r="ED67" s="266"/>
      <c r="EE67" s="267"/>
      <c r="EF67" s="267"/>
      <c r="EG67" s="267"/>
      <c r="EH67" s="267"/>
      <c r="EI67" s="267"/>
      <c r="EJ67" s="267"/>
      <c r="EK67" s="267"/>
      <c r="EL67" s="282"/>
      <c r="EM67" s="211"/>
      <c r="EN67" s="212"/>
      <c r="EO67" s="212"/>
      <c r="EP67" s="212"/>
      <c r="EQ67" s="213"/>
      <c r="ER67" s="266"/>
      <c r="ES67" s="267"/>
      <c r="ET67" s="267"/>
      <c r="EU67" s="267"/>
      <c r="EV67" s="267"/>
      <c r="EW67" s="267"/>
      <c r="EX67" s="267"/>
      <c r="EY67" s="267"/>
      <c r="EZ67" s="267"/>
      <c r="FA67" s="267"/>
      <c r="FB67" s="282"/>
      <c r="FC67" s="261"/>
      <c r="FD67" s="262"/>
      <c r="FE67" s="262"/>
      <c r="FF67" s="263"/>
      <c r="FG67" s="64"/>
    </row>
    <row r="68" spans="1:163" ht="18" customHeight="1" x14ac:dyDescent="0.15">
      <c r="B68" s="244"/>
      <c r="C68" s="244"/>
      <c r="D68" s="244"/>
      <c r="E68" s="268" t="str">
        <f>IF(B68="","",TEXT(TEXT(請求書!$D$15,"YYYY/MM") &amp; "/" &amp; TEXT(B68,"00"),"AAA"))</f>
        <v/>
      </c>
      <c r="F68" s="269"/>
      <c r="G68" s="269"/>
      <c r="H68" s="270"/>
      <c r="I68" s="271"/>
      <c r="J68" s="271"/>
      <c r="K68" s="271"/>
      <c r="L68" s="271"/>
      <c r="M68" s="271"/>
      <c r="N68" s="271"/>
      <c r="O68" s="272" t="str">
        <f t="shared" si="56"/>
        <v/>
      </c>
      <c r="P68" s="272"/>
      <c r="Q68" s="273" t="str">
        <f t="shared" ref="Q68:Q94" si="60">IF(AND(I68&lt;&gt;"",L68&lt;&gt;""),HOUR(O68)*60+MINUTE(O68),"")</f>
        <v/>
      </c>
      <c r="R68" s="274"/>
      <c r="S68" s="274"/>
      <c r="T68" s="274"/>
      <c r="U68" s="274"/>
      <c r="V68" s="275"/>
      <c r="W68" s="276" t="str">
        <f t="shared" si="57"/>
        <v/>
      </c>
      <c r="X68" s="277"/>
      <c r="Y68" s="277"/>
      <c r="Z68" s="277"/>
      <c r="AA68" s="278"/>
      <c r="AB68" s="249"/>
      <c r="AC68" s="250"/>
      <c r="AD68" s="249"/>
      <c r="AE68" s="250"/>
      <c r="AF68" s="251" t="str">
        <f t="shared" si="49"/>
        <v/>
      </c>
      <c r="AG68" s="252"/>
      <c r="AH68" s="253"/>
      <c r="AI68" s="254" t="str">
        <f t="shared" si="58"/>
        <v/>
      </c>
      <c r="AJ68" s="255"/>
      <c r="AK68" s="256"/>
      <c r="AL68" s="254" t="str">
        <f t="shared" si="59"/>
        <v/>
      </c>
      <c r="AM68" s="255"/>
      <c r="AN68" s="256"/>
      <c r="AO68" s="315"/>
      <c r="AP68" s="315"/>
      <c r="AQ68" s="315"/>
      <c r="AR68" s="315"/>
      <c r="AS68" s="244"/>
      <c r="AT68" s="244"/>
      <c r="AU68" s="244"/>
      <c r="AV68" s="244"/>
      <c r="AW68" s="100"/>
      <c r="AX68" s="90" t="e">
        <f t="shared" ca="1" si="4"/>
        <v>#N/A</v>
      </c>
      <c r="AY68" s="124" t="str">
        <f t="shared" si="39"/>
        <v/>
      </c>
      <c r="AZ68" s="125" t="str">
        <f t="shared" si="40"/>
        <v/>
      </c>
      <c r="BA68" s="126" t="str">
        <f t="shared" si="5"/>
        <v/>
      </c>
      <c r="BB68" s="126" t="str">
        <f t="shared" si="6"/>
        <v/>
      </c>
      <c r="BC68" s="127" t="str">
        <f t="shared" si="7"/>
        <v/>
      </c>
      <c r="BD68" s="127" t="str">
        <f t="shared" si="8"/>
        <v/>
      </c>
      <c r="BE68" s="126" t="str">
        <f t="shared" si="9"/>
        <v/>
      </c>
      <c r="BF68" s="126" t="str">
        <f t="shared" si="10"/>
        <v/>
      </c>
      <c r="BG68" s="128" t="str">
        <f t="shared" si="41"/>
        <v/>
      </c>
      <c r="BH68" s="124" t="str">
        <f t="shared" si="1"/>
        <v/>
      </c>
      <c r="BI68" s="128" t="e">
        <f ca="1">IF(AND($AX68&lt;&gt;"",BE68&lt;&gt;"",BG68&gt;=IF(BG69="",0,BG69)),SUM(INDIRECT("bh"&amp;ROW()-BG68+1):BH68),"")</f>
        <v>#N/A</v>
      </c>
      <c r="BJ68" s="128" t="e">
        <f t="shared" ca="1" si="11"/>
        <v>#N/A</v>
      </c>
      <c r="BK68" s="128" t="e">
        <f t="shared" ca="1" si="12"/>
        <v>#N/A</v>
      </c>
      <c r="BL68" s="128" t="e">
        <f ca="1">IF(BK68="","",LEFT(AX68,3)&amp;TEXT(VLOOKUP(BK68,基本設定!$D$3:$E$50,2,FALSE),"000"))</f>
        <v>#N/A</v>
      </c>
      <c r="BM68" s="128" t="e">
        <f ca="1">IF(BL68="","",VLOOKUP(BL68,単価設定!$A$3:$F$477,6,FALSE))</f>
        <v>#N/A</v>
      </c>
      <c r="BN68" s="128" t="str">
        <f t="shared" si="42"/>
        <v/>
      </c>
      <c r="BO68" s="128" t="str">
        <f t="shared" si="13"/>
        <v/>
      </c>
      <c r="BP68" s="124" t="str">
        <f t="shared" si="50"/>
        <v/>
      </c>
      <c r="BQ68" s="128" t="str">
        <f t="shared" si="51"/>
        <v/>
      </c>
      <c r="BR68" s="129" t="str">
        <f t="shared" si="52"/>
        <v/>
      </c>
      <c r="BS68" s="129" t="str">
        <f t="shared" si="53"/>
        <v/>
      </c>
      <c r="BT68" s="127" t="str">
        <f t="shared" si="18"/>
        <v/>
      </c>
      <c r="BU68" s="127" t="str">
        <f t="shared" si="19"/>
        <v/>
      </c>
      <c r="BV68" s="126" t="str">
        <f t="shared" si="20"/>
        <v/>
      </c>
      <c r="BW68" s="126" t="str">
        <f t="shared" si="21"/>
        <v/>
      </c>
      <c r="BX68" s="128" t="str">
        <f t="shared" si="43"/>
        <v/>
      </c>
      <c r="BY68" s="124" t="str">
        <f t="shared" si="2"/>
        <v/>
      </c>
      <c r="BZ68" s="128" t="e">
        <f ca="1">IF(AND($AX68&lt;&gt;"",BV68&lt;&gt;"",BX68&gt;=IF(BX69="",0,BX69)),SUM(INDIRECT("by" &amp; ROW()-BX68+1):BY68),"")</f>
        <v>#N/A</v>
      </c>
      <c r="CA68" s="128" t="e">
        <f t="shared" ca="1" si="22"/>
        <v>#N/A</v>
      </c>
      <c r="CB68" s="128" t="e">
        <f t="shared" ca="1" si="23"/>
        <v>#N/A</v>
      </c>
      <c r="CC68" s="128" t="e">
        <f ca="1">IF(CB68="","",LEFT($AX68,3)&amp;TEXT(VLOOKUP(CB68,基本設定!$D$3:$E$50,2,FALSE),"100"))</f>
        <v>#N/A</v>
      </c>
      <c r="CD68" s="128" t="e">
        <f ca="1">IF(CC68="","",VLOOKUP(CC68,単価設定!$A$3:$F$477,6,FALSE))</f>
        <v>#N/A</v>
      </c>
      <c r="CE68" s="128" t="str">
        <f t="shared" si="44"/>
        <v/>
      </c>
      <c r="CF68" s="128" t="str">
        <f t="shared" si="24"/>
        <v/>
      </c>
      <c r="CG68" s="128" t="e">
        <f t="shared" ca="1" si="54"/>
        <v>#N/A</v>
      </c>
      <c r="CH68" s="128" t="e">
        <f ca="1">IF(CG68="","",VLOOKUP(CG68,単価設定!$A$3:$F$478,6,FALSE))</f>
        <v>#N/A</v>
      </c>
      <c r="CI68" s="128" t="e">
        <f t="shared" ca="1" si="55"/>
        <v>#N/A</v>
      </c>
      <c r="CJ68" s="128" t="e">
        <f ca="1">IF(CI68="","",VLOOKUP(CI68,単価設定!$A$3:$F$478,6,FALSE))</f>
        <v>#N/A</v>
      </c>
      <c r="CK68" s="128" t="e">
        <f t="shared" ca="1" si="27"/>
        <v>#N/A</v>
      </c>
      <c r="CL68" s="128" t="e">
        <f ca="1">SUM(CK$15:$CK68)</f>
        <v>#N/A</v>
      </c>
      <c r="CM68" s="128" t="e">
        <f t="shared" ca="1" si="28"/>
        <v>#N/A</v>
      </c>
      <c r="CN68" s="128" t="e">
        <f t="shared" ca="1" si="47"/>
        <v>#N/A</v>
      </c>
      <c r="CO68" s="128" t="e">
        <f t="shared" ca="1" si="29"/>
        <v>#N/A</v>
      </c>
      <c r="CP68" s="146" t="e">
        <f t="shared" ca="1" si="30"/>
        <v>#N/A</v>
      </c>
      <c r="CQ68" s="146" t="e">
        <f t="shared" ca="1" si="31"/>
        <v>#N/A</v>
      </c>
      <c r="CR68" s="146" t="e">
        <f t="shared" ca="1" si="32"/>
        <v>#N/A</v>
      </c>
      <c r="CS68" s="146" t="e">
        <f t="shared" ca="1" si="33"/>
        <v>#N/A</v>
      </c>
      <c r="CT68" s="128" t="e">
        <f ca="1">IF(BL68&lt;&gt;"",IF(COUNTIF(BL$15:BL68,BL68)=1,ROW(),""),"")</f>
        <v>#N/A</v>
      </c>
      <c r="CU68" s="128" t="e">
        <f ca="1">IF(CB68&lt;&gt;"",IF(COUNTIF(CB$15:CB68,CB68)=1,ROW(),""),"")</f>
        <v>#N/A</v>
      </c>
      <c r="CV68" s="128" t="e">
        <f ca="1">IF(CG68&lt;&gt;"",IF(COUNTIF(CG$15:CG68,CG68)=1,ROW(),""),"")</f>
        <v>#N/A</v>
      </c>
      <c r="CW68" s="146" t="e">
        <f ca="1">IF(CI68&lt;&gt;"",IF(COUNTIF(CI$15:CI68,CI68)=1,ROW(),""),"")</f>
        <v>#N/A</v>
      </c>
      <c r="CX68" s="128" t="str">
        <f t="shared" ca="1" si="34"/>
        <v/>
      </c>
      <c r="CY68" s="128" t="str">
        <f t="shared" ca="1" si="35"/>
        <v/>
      </c>
      <c r="CZ68" s="128" t="str">
        <f t="shared" ca="1" si="36"/>
        <v/>
      </c>
      <c r="DA68" s="146" t="str">
        <f t="shared" ca="1" si="37"/>
        <v/>
      </c>
      <c r="DD68" s="65"/>
      <c r="DE68" s="326"/>
      <c r="DF68" s="327"/>
      <c r="DG68" s="328"/>
      <c r="DH68" s="303" t="str">
        <f ca="1">IFERROR(VLOOKUP(TEXT(SMALL($CX$15:$DA$143,12),"000000"),単価設定!$A$3:$F$478,1,FALSE),"")</f>
        <v/>
      </c>
      <c r="DI68" s="304"/>
      <c r="DJ68" s="304"/>
      <c r="DK68" s="304"/>
      <c r="DL68" s="304"/>
      <c r="DM68" s="304"/>
      <c r="DN68" s="304"/>
      <c r="DO68" s="304"/>
      <c r="DP68" s="305"/>
      <c r="DQ68" s="306" t="str">
        <f ca="1">IF(ISERROR(VLOOKUP(DH68,単価設定!$A$3:$F$478,4,FALSE)),"",VLOOKUP(DH68,単価設定!$A$3:$F$478,4,FALSE))</f>
        <v/>
      </c>
      <c r="DR68" s="307"/>
      <c r="DS68" s="307"/>
      <c r="DT68" s="307"/>
      <c r="DU68" s="307"/>
      <c r="DV68" s="307"/>
      <c r="DW68" s="307"/>
      <c r="DX68" s="307"/>
      <c r="DY68" s="307"/>
      <c r="DZ68" s="307"/>
      <c r="EA68" s="307"/>
      <c r="EB68" s="307"/>
      <c r="EC68" s="308"/>
      <c r="ED68" s="264" t="str">
        <f ca="1">IF(ISERROR(VLOOKUP(DH68,単価設定!$A$3:$F$478,5,FALSE)),"",VLOOKUP(DH68,単価設定!$A$3:$F$478,5,FALSE))</f>
        <v/>
      </c>
      <c r="EE68" s="265"/>
      <c r="EF68" s="265"/>
      <c r="EG68" s="265"/>
      <c r="EH68" s="265"/>
      <c r="EI68" s="265"/>
      <c r="EJ68" s="265"/>
      <c r="EK68" s="265"/>
      <c r="EL68" s="281"/>
      <c r="EM68" s="303" t="str">
        <f ca="1">IF(DH68="","",COUNTIF($BL$15:$BL$143,DH68)+COUNTIF($CC$15:$CC$143,DH68)+COUNTIF($CG$15:$CG$143,DH68)+COUNTIF($CI$15:$CI$143,DH68))</f>
        <v/>
      </c>
      <c r="EN68" s="304"/>
      <c r="EO68" s="304"/>
      <c r="EP68" s="304"/>
      <c r="EQ68" s="305"/>
      <c r="ER68" s="264" t="str">
        <f ca="1">IF(AND(ED68&lt;&gt;"",EM68&lt;&gt;""),IF(ED68*EM68=0,"",ED68*EM68),"")</f>
        <v/>
      </c>
      <c r="ES68" s="265"/>
      <c r="ET68" s="265"/>
      <c r="EU68" s="265"/>
      <c r="EV68" s="265"/>
      <c r="EW68" s="265"/>
      <c r="EX68" s="265"/>
      <c r="EY68" s="265"/>
      <c r="EZ68" s="265"/>
      <c r="FA68" s="265"/>
      <c r="FB68" s="281"/>
      <c r="FC68" s="258"/>
      <c r="FD68" s="259"/>
      <c r="FE68" s="259"/>
      <c r="FF68" s="260"/>
      <c r="FG68" s="64"/>
    </row>
    <row r="69" spans="1:163" ht="18" customHeight="1" x14ac:dyDescent="0.15">
      <c r="B69" s="244"/>
      <c r="C69" s="244"/>
      <c r="D69" s="244"/>
      <c r="E69" s="268" t="str">
        <f>IF(B69="","",TEXT(TEXT(請求書!$D$15,"YYYY/MM") &amp; "/" &amp; TEXT(B69,"00"),"AAA"))</f>
        <v/>
      </c>
      <c r="F69" s="269"/>
      <c r="G69" s="269"/>
      <c r="H69" s="270"/>
      <c r="I69" s="271"/>
      <c r="J69" s="271"/>
      <c r="K69" s="271"/>
      <c r="L69" s="271"/>
      <c r="M69" s="271"/>
      <c r="N69" s="271"/>
      <c r="O69" s="272" t="str">
        <f t="shared" si="56"/>
        <v/>
      </c>
      <c r="P69" s="272"/>
      <c r="Q69" s="273" t="str">
        <f t="shared" si="60"/>
        <v/>
      </c>
      <c r="R69" s="274"/>
      <c r="S69" s="274"/>
      <c r="T69" s="274"/>
      <c r="U69" s="274"/>
      <c r="V69" s="275"/>
      <c r="W69" s="276" t="str">
        <f t="shared" si="57"/>
        <v/>
      </c>
      <c r="X69" s="277"/>
      <c r="Y69" s="277"/>
      <c r="Z69" s="277"/>
      <c r="AA69" s="278"/>
      <c r="AB69" s="249"/>
      <c r="AC69" s="250"/>
      <c r="AD69" s="249"/>
      <c r="AE69" s="250"/>
      <c r="AF69" s="251" t="str">
        <f t="shared" si="49"/>
        <v/>
      </c>
      <c r="AG69" s="252"/>
      <c r="AH69" s="253"/>
      <c r="AI69" s="254" t="str">
        <f t="shared" si="58"/>
        <v/>
      </c>
      <c r="AJ69" s="255"/>
      <c r="AK69" s="256"/>
      <c r="AL69" s="254" t="str">
        <f t="shared" si="59"/>
        <v/>
      </c>
      <c r="AM69" s="255"/>
      <c r="AN69" s="256"/>
      <c r="AO69" s="315"/>
      <c r="AP69" s="315"/>
      <c r="AQ69" s="315"/>
      <c r="AR69" s="315"/>
      <c r="AS69" s="244"/>
      <c r="AT69" s="244"/>
      <c r="AU69" s="244"/>
      <c r="AV69" s="244"/>
      <c r="AW69" s="100"/>
      <c r="AX69" s="90" t="e">
        <f t="shared" ca="1" si="4"/>
        <v>#N/A</v>
      </c>
      <c r="AY69" s="124" t="str">
        <f t="shared" si="39"/>
        <v/>
      </c>
      <c r="AZ69" s="125" t="str">
        <f t="shared" si="40"/>
        <v/>
      </c>
      <c r="BA69" s="126" t="str">
        <f t="shared" si="5"/>
        <v/>
      </c>
      <c r="BB69" s="126" t="str">
        <f t="shared" si="6"/>
        <v/>
      </c>
      <c r="BC69" s="127" t="str">
        <f t="shared" si="7"/>
        <v/>
      </c>
      <c r="BD69" s="127" t="str">
        <f t="shared" si="8"/>
        <v/>
      </c>
      <c r="BE69" s="126" t="str">
        <f t="shared" si="9"/>
        <v/>
      </c>
      <c r="BF69" s="126" t="str">
        <f t="shared" si="10"/>
        <v/>
      </c>
      <c r="BG69" s="128" t="str">
        <f t="shared" si="41"/>
        <v/>
      </c>
      <c r="BH69" s="124" t="str">
        <f t="shared" si="1"/>
        <v/>
      </c>
      <c r="BI69" s="128" t="e">
        <f ca="1">IF(AND($AX69&lt;&gt;"",BE69&lt;&gt;"",BG69&gt;=IF(BG70="",0,BG70)),SUM(INDIRECT("bh"&amp;ROW()-BG69+1):BH69),"")</f>
        <v>#N/A</v>
      </c>
      <c r="BJ69" s="128" t="e">
        <f t="shared" ca="1" si="11"/>
        <v>#N/A</v>
      </c>
      <c r="BK69" s="128" t="e">
        <f t="shared" ca="1" si="12"/>
        <v>#N/A</v>
      </c>
      <c r="BL69" s="128" t="e">
        <f ca="1">IF(BK69="","",LEFT(AX69,3)&amp;TEXT(VLOOKUP(BK69,基本設定!$D$3:$E$50,2,FALSE),"000"))</f>
        <v>#N/A</v>
      </c>
      <c r="BM69" s="128" t="e">
        <f ca="1">IF(BL69="","",VLOOKUP(BL69,単価設定!$A$3:$F$477,6,FALSE))</f>
        <v>#N/A</v>
      </c>
      <c r="BN69" s="128" t="str">
        <f t="shared" si="42"/>
        <v/>
      </c>
      <c r="BO69" s="128" t="str">
        <f t="shared" si="13"/>
        <v/>
      </c>
      <c r="BP69" s="124" t="str">
        <f t="shared" si="50"/>
        <v/>
      </c>
      <c r="BQ69" s="128" t="str">
        <f t="shared" si="51"/>
        <v/>
      </c>
      <c r="BR69" s="129" t="str">
        <f t="shared" si="52"/>
        <v/>
      </c>
      <c r="BS69" s="129" t="str">
        <f t="shared" si="53"/>
        <v/>
      </c>
      <c r="BT69" s="127" t="str">
        <f t="shared" si="18"/>
        <v/>
      </c>
      <c r="BU69" s="127" t="str">
        <f t="shared" si="19"/>
        <v/>
      </c>
      <c r="BV69" s="126" t="str">
        <f t="shared" si="20"/>
        <v/>
      </c>
      <c r="BW69" s="126" t="str">
        <f t="shared" si="21"/>
        <v/>
      </c>
      <c r="BX69" s="128" t="str">
        <f t="shared" si="43"/>
        <v/>
      </c>
      <c r="BY69" s="124" t="str">
        <f t="shared" si="2"/>
        <v/>
      </c>
      <c r="BZ69" s="128" t="e">
        <f ca="1">IF(AND($AX69&lt;&gt;"",BV69&lt;&gt;"",BX69&gt;=IF(BX70="",0,BX70)),SUM(INDIRECT("by" &amp; ROW()-BX69+1):BY69),"")</f>
        <v>#N/A</v>
      </c>
      <c r="CA69" s="128" t="e">
        <f t="shared" ca="1" si="22"/>
        <v>#N/A</v>
      </c>
      <c r="CB69" s="128" t="e">
        <f t="shared" ca="1" si="23"/>
        <v>#N/A</v>
      </c>
      <c r="CC69" s="128" t="e">
        <f ca="1">IF(CB69="","",LEFT($AX69,3)&amp;TEXT(VLOOKUP(CB69,基本設定!$D$3:$E$50,2,FALSE),"100"))</f>
        <v>#N/A</v>
      </c>
      <c r="CD69" s="128" t="e">
        <f ca="1">IF(CC69="","",VLOOKUP(CC69,単価設定!$A$3:$F$477,6,FALSE))</f>
        <v>#N/A</v>
      </c>
      <c r="CE69" s="128" t="str">
        <f t="shared" si="44"/>
        <v/>
      </c>
      <c r="CF69" s="128" t="str">
        <f t="shared" si="24"/>
        <v/>
      </c>
      <c r="CG69" s="128" t="e">
        <f t="shared" ca="1" si="54"/>
        <v>#N/A</v>
      </c>
      <c r="CH69" s="128" t="e">
        <f ca="1">IF(CG69="","",VLOOKUP(CG69,単価設定!$A$3:$F$478,6,FALSE))</f>
        <v>#N/A</v>
      </c>
      <c r="CI69" s="128" t="e">
        <f t="shared" ca="1" si="55"/>
        <v>#N/A</v>
      </c>
      <c r="CJ69" s="128" t="e">
        <f ca="1">IF(CI69="","",VLOOKUP(CI69,単価設定!$A$3:$F$478,6,FALSE))</f>
        <v>#N/A</v>
      </c>
      <c r="CK69" s="128" t="e">
        <f t="shared" ca="1" si="27"/>
        <v>#N/A</v>
      </c>
      <c r="CL69" s="128" t="e">
        <f ca="1">SUM(CK$15:$CK69)</f>
        <v>#N/A</v>
      </c>
      <c r="CM69" s="128" t="e">
        <f t="shared" ca="1" si="28"/>
        <v>#N/A</v>
      </c>
      <c r="CN69" s="128" t="e">
        <f t="shared" ca="1" si="47"/>
        <v>#N/A</v>
      </c>
      <c r="CO69" s="128" t="e">
        <f t="shared" ca="1" si="29"/>
        <v>#N/A</v>
      </c>
      <c r="CP69" s="146" t="e">
        <f t="shared" ca="1" si="30"/>
        <v>#N/A</v>
      </c>
      <c r="CQ69" s="146" t="e">
        <f t="shared" ca="1" si="31"/>
        <v>#N/A</v>
      </c>
      <c r="CR69" s="146" t="e">
        <f t="shared" ca="1" si="32"/>
        <v>#N/A</v>
      </c>
      <c r="CS69" s="146" t="e">
        <f t="shared" ca="1" si="33"/>
        <v>#N/A</v>
      </c>
      <c r="CT69" s="128" t="e">
        <f ca="1">IF(BL69&lt;&gt;"",IF(COUNTIF(BL$15:BL69,BL69)=1,ROW(),""),"")</f>
        <v>#N/A</v>
      </c>
      <c r="CU69" s="128" t="e">
        <f ca="1">IF(CB69&lt;&gt;"",IF(COUNTIF(CB$15:CB69,CB69)=1,ROW(),""),"")</f>
        <v>#N/A</v>
      </c>
      <c r="CV69" s="128" t="e">
        <f ca="1">IF(CG69&lt;&gt;"",IF(COUNTIF(CG$15:CG69,CG69)=1,ROW(),""),"")</f>
        <v>#N/A</v>
      </c>
      <c r="CW69" s="146" t="e">
        <f ca="1">IF(CI69&lt;&gt;"",IF(COUNTIF(CI$15:CI69,CI69)=1,ROW(),""),"")</f>
        <v>#N/A</v>
      </c>
      <c r="CX69" s="128" t="str">
        <f t="shared" ca="1" si="34"/>
        <v/>
      </c>
      <c r="CY69" s="128" t="str">
        <f t="shared" ca="1" si="35"/>
        <v/>
      </c>
      <c r="CZ69" s="128" t="str">
        <f t="shared" ca="1" si="36"/>
        <v/>
      </c>
      <c r="DA69" s="146" t="str">
        <f t="shared" ca="1" si="37"/>
        <v/>
      </c>
      <c r="DD69" s="65"/>
      <c r="DE69" s="326"/>
      <c r="DF69" s="327"/>
      <c r="DG69" s="328"/>
      <c r="DH69" s="211"/>
      <c r="DI69" s="212"/>
      <c r="DJ69" s="212"/>
      <c r="DK69" s="212"/>
      <c r="DL69" s="212"/>
      <c r="DM69" s="212"/>
      <c r="DN69" s="212"/>
      <c r="DO69" s="212"/>
      <c r="DP69" s="213"/>
      <c r="DQ69" s="312"/>
      <c r="DR69" s="313"/>
      <c r="DS69" s="313"/>
      <c r="DT69" s="313"/>
      <c r="DU69" s="313"/>
      <c r="DV69" s="313"/>
      <c r="DW69" s="313"/>
      <c r="DX69" s="313"/>
      <c r="DY69" s="313"/>
      <c r="DZ69" s="313"/>
      <c r="EA69" s="313"/>
      <c r="EB69" s="313"/>
      <c r="EC69" s="314"/>
      <c r="ED69" s="266"/>
      <c r="EE69" s="267"/>
      <c r="EF69" s="267"/>
      <c r="EG69" s="267"/>
      <c r="EH69" s="267"/>
      <c r="EI69" s="267"/>
      <c r="EJ69" s="267"/>
      <c r="EK69" s="267"/>
      <c r="EL69" s="282"/>
      <c r="EM69" s="211"/>
      <c r="EN69" s="212"/>
      <c r="EO69" s="212"/>
      <c r="EP69" s="212"/>
      <c r="EQ69" s="213"/>
      <c r="ER69" s="266"/>
      <c r="ES69" s="267"/>
      <c r="ET69" s="267"/>
      <c r="EU69" s="267"/>
      <c r="EV69" s="267"/>
      <c r="EW69" s="267"/>
      <c r="EX69" s="267"/>
      <c r="EY69" s="267"/>
      <c r="EZ69" s="267"/>
      <c r="FA69" s="267"/>
      <c r="FB69" s="282"/>
      <c r="FC69" s="261"/>
      <c r="FD69" s="262"/>
      <c r="FE69" s="262"/>
      <c r="FF69" s="263"/>
      <c r="FG69" s="64"/>
    </row>
    <row r="70" spans="1:163" ht="18" customHeight="1" x14ac:dyDescent="0.15">
      <c r="B70" s="244"/>
      <c r="C70" s="244"/>
      <c r="D70" s="244"/>
      <c r="E70" s="316" t="str">
        <f>IF(B70="","",TEXT(TEXT(請求書!$D$15,"YYYY/MM") &amp; "/" &amp; TEXT(B70,"00"),"AAA"))</f>
        <v/>
      </c>
      <c r="F70" s="269"/>
      <c r="G70" s="269"/>
      <c r="H70" s="270"/>
      <c r="I70" s="271"/>
      <c r="J70" s="271"/>
      <c r="K70" s="271"/>
      <c r="L70" s="271"/>
      <c r="M70" s="271"/>
      <c r="N70" s="271"/>
      <c r="O70" s="272" t="str">
        <f t="shared" si="56"/>
        <v/>
      </c>
      <c r="P70" s="272"/>
      <c r="Q70" s="273" t="str">
        <f t="shared" si="60"/>
        <v/>
      </c>
      <c r="R70" s="274"/>
      <c r="S70" s="274"/>
      <c r="T70" s="274"/>
      <c r="U70" s="274"/>
      <c r="V70" s="275"/>
      <c r="W70" s="276" t="str">
        <f t="shared" si="57"/>
        <v/>
      </c>
      <c r="X70" s="277"/>
      <c r="Y70" s="277"/>
      <c r="Z70" s="277"/>
      <c r="AA70" s="278"/>
      <c r="AB70" s="249"/>
      <c r="AC70" s="250"/>
      <c r="AD70" s="249"/>
      <c r="AE70" s="250"/>
      <c r="AF70" s="251" t="str">
        <f t="shared" si="49"/>
        <v/>
      </c>
      <c r="AG70" s="252"/>
      <c r="AH70" s="253"/>
      <c r="AI70" s="254" t="str">
        <f>IF(I70="","",I70)</f>
        <v/>
      </c>
      <c r="AJ70" s="255"/>
      <c r="AK70" s="256"/>
      <c r="AL70" s="254" t="str">
        <f t="shared" si="59"/>
        <v/>
      </c>
      <c r="AM70" s="255"/>
      <c r="AN70" s="256"/>
      <c r="AO70" s="257"/>
      <c r="AP70" s="257"/>
      <c r="AQ70" s="257"/>
      <c r="AR70" s="257"/>
      <c r="AS70" s="244"/>
      <c r="AT70" s="244"/>
      <c r="AU70" s="244"/>
      <c r="AV70" s="244"/>
      <c r="AW70" s="100"/>
      <c r="AX70" s="90" t="e">
        <f t="shared" ca="1" si="4"/>
        <v>#N/A</v>
      </c>
      <c r="AY70" s="124" t="str">
        <f t="shared" si="39"/>
        <v/>
      </c>
      <c r="AZ70" s="125" t="str">
        <f t="shared" si="40"/>
        <v/>
      </c>
      <c r="BA70" s="126" t="str">
        <f t="shared" si="5"/>
        <v/>
      </c>
      <c r="BB70" s="126" t="str">
        <f t="shared" si="6"/>
        <v/>
      </c>
      <c r="BC70" s="127" t="str">
        <f t="shared" si="7"/>
        <v/>
      </c>
      <c r="BD70" s="127" t="str">
        <f t="shared" si="8"/>
        <v/>
      </c>
      <c r="BE70" s="126" t="str">
        <f t="shared" si="9"/>
        <v/>
      </c>
      <c r="BF70" s="126" t="str">
        <f t="shared" si="10"/>
        <v/>
      </c>
      <c r="BG70" s="128" t="str">
        <f t="shared" si="41"/>
        <v/>
      </c>
      <c r="BH70" s="124" t="str">
        <f t="shared" si="1"/>
        <v/>
      </c>
      <c r="BI70" s="128" t="e">
        <f ca="1">IF(AND($AX70&lt;&gt;"",BE70&lt;&gt;"",BG70&gt;=IF(BG71="",0,BG71)),SUM(INDIRECT("bh"&amp;ROW()-BG70+1):BH70),"")</f>
        <v>#N/A</v>
      </c>
      <c r="BJ70" s="128" t="e">
        <f t="shared" ca="1" si="11"/>
        <v>#N/A</v>
      </c>
      <c r="BK70" s="128" t="e">
        <f t="shared" ca="1" si="12"/>
        <v>#N/A</v>
      </c>
      <c r="BL70" s="128" t="e">
        <f ca="1">IF(BK70="","",LEFT(AX70,3)&amp;TEXT(VLOOKUP(BK70,基本設定!$D$3:$E$50,2,FALSE),"000"))</f>
        <v>#N/A</v>
      </c>
      <c r="BM70" s="128" t="e">
        <f ca="1">IF(BL70="","",VLOOKUP(BL70,単価設定!$A$3:$F$477,6,FALSE))</f>
        <v>#N/A</v>
      </c>
      <c r="BN70" s="128" t="str">
        <f t="shared" si="42"/>
        <v/>
      </c>
      <c r="BO70" s="128" t="str">
        <f t="shared" si="13"/>
        <v/>
      </c>
      <c r="BP70" s="124" t="str">
        <f t="shared" si="50"/>
        <v/>
      </c>
      <c r="BQ70" s="128" t="str">
        <f t="shared" si="51"/>
        <v/>
      </c>
      <c r="BR70" s="129" t="str">
        <f t="shared" si="52"/>
        <v/>
      </c>
      <c r="BS70" s="129" t="str">
        <f t="shared" si="53"/>
        <v/>
      </c>
      <c r="BT70" s="127" t="str">
        <f t="shared" si="18"/>
        <v/>
      </c>
      <c r="BU70" s="127" t="str">
        <f t="shared" si="19"/>
        <v/>
      </c>
      <c r="BV70" s="126" t="str">
        <f t="shared" si="20"/>
        <v/>
      </c>
      <c r="BW70" s="126" t="str">
        <f t="shared" si="21"/>
        <v/>
      </c>
      <c r="BX70" s="128" t="str">
        <f t="shared" si="43"/>
        <v/>
      </c>
      <c r="BY70" s="124" t="str">
        <f t="shared" si="2"/>
        <v/>
      </c>
      <c r="BZ70" s="128" t="e">
        <f ca="1">IF(AND($AX70&lt;&gt;"",BV70&lt;&gt;"",BX70&gt;=IF(BX71="",0,BX71)),SUM(INDIRECT("by" &amp; ROW()-BX70+1):BY70),"")</f>
        <v>#N/A</v>
      </c>
      <c r="CA70" s="128" t="e">
        <f t="shared" ca="1" si="22"/>
        <v>#N/A</v>
      </c>
      <c r="CB70" s="128" t="e">
        <f t="shared" ca="1" si="23"/>
        <v>#N/A</v>
      </c>
      <c r="CC70" s="128" t="e">
        <f ca="1">IF(CB70="","",LEFT($AX70,3)&amp;TEXT(VLOOKUP(CB70,基本設定!$D$3:$E$50,2,FALSE),"100"))</f>
        <v>#N/A</v>
      </c>
      <c r="CD70" s="128" t="e">
        <f ca="1">IF(CC70="","",VLOOKUP(CC70,単価設定!$A$3:$F$477,6,FALSE))</f>
        <v>#N/A</v>
      </c>
      <c r="CE70" s="128" t="str">
        <f t="shared" si="44"/>
        <v/>
      </c>
      <c r="CF70" s="128" t="str">
        <f t="shared" si="24"/>
        <v/>
      </c>
      <c r="CG70" s="128" t="e">
        <f t="shared" ca="1" si="54"/>
        <v>#N/A</v>
      </c>
      <c r="CH70" s="128" t="e">
        <f ca="1">IF(CG70="","",VLOOKUP(CG70,単価設定!$A$3:$F$478,6,FALSE))</f>
        <v>#N/A</v>
      </c>
      <c r="CI70" s="128" t="e">
        <f t="shared" ca="1" si="55"/>
        <v>#N/A</v>
      </c>
      <c r="CJ70" s="128" t="e">
        <f ca="1">IF(CI70="","",VLOOKUP(CI70,単価設定!$A$3:$F$478,6,FALSE))</f>
        <v>#N/A</v>
      </c>
      <c r="CK70" s="128" t="e">
        <f t="shared" ca="1" si="27"/>
        <v>#N/A</v>
      </c>
      <c r="CL70" s="128" t="e">
        <f ca="1">SUM(CK$15:$CK70)</f>
        <v>#N/A</v>
      </c>
      <c r="CM70" s="128" t="e">
        <f t="shared" ca="1" si="28"/>
        <v>#N/A</v>
      </c>
      <c r="CN70" s="128" t="e">
        <f t="shared" ca="1" si="47"/>
        <v>#N/A</v>
      </c>
      <c r="CO70" s="128" t="e">
        <f t="shared" ca="1" si="29"/>
        <v>#N/A</v>
      </c>
      <c r="CP70" s="146" t="e">
        <f t="shared" ca="1" si="30"/>
        <v>#N/A</v>
      </c>
      <c r="CQ70" s="146" t="e">
        <f t="shared" ca="1" si="31"/>
        <v>#N/A</v>
      </c>
      <c r="CR70" s="146" t="e">
        <f t="shared" ca="1" si="32"/>
        <v>#N/A</v>
      </c>
      <c r="CS70" s="146" t="e">
        <f t="shared" ca="1" si="33"/>
        <v>#N/A</v>
      </c>
      <c r="CT70" s="128" t="e">
        <f ca="1">IF(BL70&lt;&gt;"",IF(COUNTIF(BL$15:BL70,BL70)=1,ROW(),""),"")</f>
        <v>#N/A</v>
      </c>
      <c r="CU70" s="128" t="e">
        <f ca="1">IF(CB70&lt;&gt;"",IF(COUNTIF(CB$15:CB70,CB70)=1,ROW(),""),"")</f>
        <v>#N/A</v>
      </c>
      <c r="CV70" s="128" t="e">
        <f ca="1">IF(CG70&lt;&gt;"",IF(COUNTIF(CG$15:CG70,CG70)=1,ROW(),""),"")</f>
        <v>#N/A</v>
      </c>
      <c r="CW70" s="146" t="e">
        <f ca="1">IF(CI70&lt;&gt;"",IF(COUNTIF(CI$15:CI70,CI70)=1,ROW(),""),"")</f>
        <v>#N/A</v>
      </c>
      <c r="CX70" s="128" t="str">
        <f t="shared" ca="1" si="34"/>
        <v/>
      </c>
      <c r="CY70" s="128" t="str">
        <f t="shared" ca="1" si="35"/>
        <v/>
      </c>
      <c r="CZ70" s="128" t="str">
        <f t="shared" ca="1" si="36"/>
        <v/>
      </c>
      <c r="DA70" s="146" t="str">
        <f t="shared" ca="1" si="37"/>
        <v/>
      </c>
      <c r="DD70" s="65"/>
      <c r="DE70" s="326"/>
      <c r="DF70" s="327"/>
      <c r="DG70" s="328"/>
      <c r="DH70" s="303" t="str">
        <f ca="1">IFERROR(VLOOKUP(TEXT(SMALL($CX$15:$DA$143,13),"000000"),単価設定!$A$3:$F$478,1,FALSE),"")</f>
        <v/>
      </c>
      <c r="DI70" s="304"/>
      <c r="DJ70" s="304"/>
      <c r="DK70" s="304"/>
      <c r="DL70" s="304"/>
      <c r="DM70" s="304"/>
      <c r="DN70" s="304"/>
      <c r="DO70" s="304"/>
      <c r="DP70" s="305"/>
      <c r="DQ70" s="306" t="str">
        <f ca="1">IF(ISERROR(VLOOKUP(DH70,単価設定!$A$3:$F$478,4,FALSE)),"",VLOOKUP(DH70,単価設定!$A$3:$F$478,4,FALSE))</f>
        <v/>
      </c>
      <c r="DR70" s="307"/>
      <c r="DS70" s="307"/>
      <c r="DT70" s="307"/>
      <c r="DU70" s="307"/>
      <c r="DV70" s="307"/>
      <c r="DW70" s="307"/>
      <c r="DX70" s="307"/>
      <c r="DY70" s="307"/>
      <c r="DZ70" s="307"/>
      <c r="EA70" s="307"/>
      <c r="EB70" s="307"/>
      <c r="EC70" s="308"/>
      <c r="ED70" s="264" t="str">
        <f ca="1">IF(ISERROR(VLOOKUP(DH70,単価設定!$A$3:$F$478,5,FALSE)),"",VLOOKUP(DH70,単価設定!$A$3:$F$478,5,FALSE))</f>
        <v/>
      </c>
      <c r="EE70" s="265"/>
      <c r="EF70" s="265"/>
      <c r="EG70" s="265"/>
      <c r="EH70" s="265"/>
      <c r="EI70" s="265"/>
      <c r="EJ70" s="265"/>
      <c r="EK70" s="265"/>
      <c r="EL70" s="281"/>
      <c r="EM70" s="303" t="str">
        <f ca="1">IF(DH70="","",COUNTIF($BL$15:$BL$143,DH70)+COUNTIF($CC$15:$CC$143,DH70)+COUNTIF($CG$15:$CG$143,DH70)+COUNTIF($CI$15:$CI$143,DH70))</f>
        <v/>
      </c>
      <c r="EN70" s="304"/>
      <c r="EO70" s="304"/>
      <c r="EP70" s="304"/>
      <c r="EQ70" s="305"/>
      <c r="ER70" s="264" t="str">
        <f ca="1">IF(AND(ED70&lt;&gt;"",EM70&lt;&gt;""),IF(ED70*EM70=0,"",ED70*EM70),"")</f>
        <v/>
      </c>
      <c r="ES70" s="265"/>
      <c r="ET70" s="265"/>
      <c r="EU70" s="265"/>
      <c r="EV70" s="265"/>
      <c r="EW70" s="265"/>
      <c r="EX70" s="265"/>
      <c r="EY70" s="265"/>
      <c r="EZ70" s="265"/>
      <c r="FA70" s="265"/>
      <c r="FB70" s="281"/>
      <c r="FC70" s="258"/>
      <c r="FD70" s="259"/>
      <c r="FE70" s="259"/>
      <c r="FF70" s="260"/>
      <c r="FG70" s="64"/>
    </row>
    <row r="71" spans="1:163" ht="18" customHeight="1" x14ac:dyDescent="0.15">
      <c r="B71" s="244"/>
      <c r="C71" s="244"/>
      <c r="D71" s="244"/>
      <c r="E71" s="268" t="str">
        <f>IF(B71="","",TEXT(TEXT(請求書!$D$15,"YYYY/MM") &amp; "/" &amp; TEXT(B71,"00"),"AAA"))</f>
        <v/>
      </c>
      <c r="F71" s="269"/>
      <c r="G71" s="269"/>
      <c r="H71" s="270"/>
      <c r="I71" s="271"/>
      <c r="J71" s="271"/>
      <c r="K71" s="271"/>
      <c r="L71" s="271"/>
      <c r="M71" s="271"/>
      <c r="N71" s="271"/>
      <c r="O71" s="272" t="str">
        <f t="shared" si="56"/>
        <v/>
      </c>
      <c r="P71" s="272"/>
      <c r="Q71" s="273" t="str">
        <f t="shared" si="60"/>
        <v/>
      </c>
      <c r="R71" s="274"/>
      <c r="S71" s="274"/>
      <c r="T71" s="274"/>
      <c r="U71" s="274"/>
      <c r="V71" s="275"/>
      <c r="W71" s="276" t="str">
        <f t="shared" si="57"/>
        <v/>
      </c>
      <c r="X71" s="277"/>
      <c r="Y71" s="277"/>
      <c r="Z71" s="277"/>
      <c r="AA71" s="278"/>
      <c r="AB71" s="249"/>
      <c r="AC71" s="250"/>
      <c r="AD71" s="249"/>
      <c r="AE71" s="250"/>
      <c r="AF71" s="251" t="str">
        <f t="shared" si="49"/>
        <v/>
      </c>
      <c r="AG71" s="252"/>
      <c r="AH71" s="253"/>
      <c r="AI71" s="254" t="str">
        <f t="shared" ref="AI71:AI94" si="61">IF(I71="","",I71)</f>
        <v/>
      </c>
      <c r="AJ71" s="255"/>
      <c r="AK71" s="256"/>
      <c r="AL71" s="254" t="str">
        <f t="shared" si="59"/>
        <v/>
      </c>
      <c r="AM71" s="255"/>
      <c r="AN71" s="256"/>
      <c r="AO71" s="257"/>
      <c r="AP71" s="257"/>
      <c r="AQ71" s="257"/>
      <c r="AR71" s="257"/>
      <c r="AS71" s="244"/>
      <c r="AT71" s="244"/>
      <c r="AU71" s="244"/>
      <c r="AV71" s="244"/>
      <c r="AW71" s="100"/>
      <c r="AX71" s="90" t="e">
        <f t="shared" ca="1" si="4"/>
        <v>#N/A</v>
      </c>
      <c r="AY71" s="124" t="str">
        <f t="shared" si="39"/>
        <v/>
      </c>
      <c r="AZ71" s="125" t="str">
        <f t="shared" si="40"/>
        <v/>
      </c>
      <c r="BA71" s="126" t="str">
        <f t="shared" si="5"/>
        <v/>
      </c>
      <c r="BB71" s="126" t="str">
        <f t="shared" si="6"/>
        <v/>
      </c>
      <c r="BC71" s="127" t="str">
        <f t="shared" si="7"/>
        <v/>
      </c>
      <c r="BD71" s="127" t="str">
        <f t="shared" si="8"/>
        <v/>
      </c>
      <c r="BE71" s="126" t="str">
        <f t="shared" si="9"/>
        <v/>
      </c>
      <c r="BF71" s="126" t="str">
        <f t="shared" si="10"/>
        <v/>
      </c>
      <c r="BG71" s="128" t="str">
        <f t="shared" si="41"/>
        <v/>
      </c>
      <c r="BH71" s="124" t="str">
        <f t="shared" si="1"/>
        <v/>
      </c>
      <c r="BI71" s="128" t="e">
        <f ca="1">IF(AND($AX71&lt;&gt;"",BE71&lt;&gt;"",BG71&gt;=IF(BG72="",0,BG72)),SUM(INDIRECT("bh"&amp;ROW()-BG71+1):BH71),"")</f>
        <v>#N/A</v>
      </c>
      <c r="BJ71" s="128" t="e">
        <f t="shared" ca="1" si="11"/>
        <v>#N/A</v>
      </c>
      <c r="BK71" s="128" t="e">
        <f t="shared" ca="1" si="12"/>
        <v>#N/A</v>
      </c>
      <c r="BL71" s="128" t="e">
        <f ca="1">IF(BK71="","",LEFT(AX71,3)&amp;TEXT(VLOOKUP(BK71,基本設定!$D$3:$E$50,2,FALSE),"000"))</f>
        <v>#N/A</v>
      </c>
      <c r="BM71" s="128" t="e">
        <f ca="1">IF(BL71="","",VLOOKUP(BL71,単価設定!$A$3:$F$477,6,FALSE))</f>
        <v>#N/A</v>
      </c>
      <c r="BN71" s="128" t="str">
        <f t="shared" si="42"/>
        <v/>
      </c>
      <c r="BO71" s="128" t="str">
        <f t="shared" si="13"/>
        <v/>
      </c>
      <c r="BP71" s="124" t="str">
        <f t="shared" si="50"/>
        <v/>
      </c>
      <c r="BQ71" s="128" t="str">
        <f t="shared" si="51"/>
        <v/>
      </c>
      <c r="BR71" s="129" t="str">
        <f t="shared" si="52"/>
        <v/>
      </c>
      <c r="BS71" s="129" t="str">
        <f t="shared" si="53"/>
        <v/>
      </c>
      <c r="BT71" s="127" t="str">
        <f t="shared" si="18"/>
        <v/>
      </c>
      <c r="BU71" s="127" t="str">
        <f t="shared" si="19"/>
        <v/>
      </c>
      <c r="BV71" s="126" t="str">
        <f t="shared" si="20"/>
        <v/>
      </c>
      <c r="BW71" s="126" t="str">
        <f t="shared" si="21"/>
        <v/>
      </c>
      <c r="BX71" s="128" t="str">
        <f t="shared" si="43"/>
        <v/>
      </c>
      <c r="BY71" s="124" t="str">
        <f t="shared" si="2"/>
        <v/>
      </c>
      <c r="BZ71" s="128" t="e">
        <f ca="1">IF(AND($AX71&lt;&gt;"",BV71&lt;&gt;"",BX71&gt;=IF(BX72="",0,BX72)),SUM(INDIRECT("by" &amp; ROW()-BX71+1):BY71),"")</f>
        <v>#N/A</v>
      </c>
      <c r="CA71" s="128" t="e">
        <f t="shared" ca="1" si="22"/>
        <v>#N/A</v>
      </c>
      <c r="CB71" s="128" t="e">
        <f t="shared" ca="1" si="23"/>
        <v>#N/A</v>
      </c>
      <c r="CC71" s="128" t="e">
        <f ca="1">IF(CB71="","",LEFT($AX71,3)&amp;TEXT(VLOOKUP(CB71,基本設定!$D$3:$E$50,2,FALSE),"100"))</f>
        <v>#N/A</v>
      </c>
      <c r="CD71" s="128" t="e">
        <f ca="1">IF(CC71="","",VLOOKUP(CC71,単価設定!$A$3:$F$477,6,FALSE))</f>
        <v>#N/A</v>
      </c>
      <c r="CE71" s="128" t="str">
        <f t="shared" si="44"/>
        <v/>
      </c>
      <c r="CF71" s="128" t="str">
        <f t="shared" si="24"/>
        <v/>
      </c>
      <c r="CG71" s="128" t="e">
        <f t="shared" ca="1" si="54"/>
        <v>#N/A</v>
      </c>
      <c r="CH71" s="128" t="e">
        <f ca="1">IF(CG71="","",VLOOKUP(CG71,単価設定!$A$3:$F$478,6,FALSE))</f>
        <v>#N/A</v>
      </c>
      <c r="CI71" s="128" t="e">
        <f t="shared" ca="1" si="55"/>
        <v>#N/A</v>
      </c>
      <c r="CJ71" s="128" t="e">
        <f ca="1">IF(CI71="","",VLOOKUP(CI71,単価設定!$A$3:$F$478,6,FALSE))</f>
        <v>#N/A</v>
      </c>
      <c r="CK71" s="128" t="e">
        <f t="shared" ca="1" si="27"/>
        <v>#N/A</v>
      </c>
      <c r="CL71" s="128" t="e">
        <f ca="1">SUM(CK$15:$CK71)</f>
        <v>#N/A</v>
      </c>
      <c r="CM71" s="128" t="e">
        <f t="shared" ca="1" si="28"/>
        <v>#N/A</v>
      </c>
      <c r="CN71" s="128" t="e">
        <f t="shared" ca="1" si="47"/>
        <v>#N/A</v>
      </c>
      <c r="CO71" s="128" t="e">
        <f t="shared" ca="1" si="29"/>
        <v>#N/A</v>
      </c>
      <c r="CP71" s="146" t="e">
        <f t="shared" ca="1" si="30"/>
        <v>#N/A</v>
      </c>
      <c r="CQ71" s="146" t="e">
        <f t="shared" ca="1" si="31"/>
        <v>#N/A</v>
      </c>
      <c r="CR71" s="146" t="e">
        <f t="shared" ca="1" si="32"/>
        <v>#N/A</v>
      </c>
      <c r="CS71" s="146" t="e">
        <f t="shared" ca="1" si="33"/>
        <v>#N/A</v>
      </c>
      <c r="CT71" s="128" t="e">
        <f ca="1">IF(BL71&lt;&gt;"",IF(COUNTIF(BL$15:BL71,BL71)=1,ROW(),""),"")</f>
        <v>#N/A</v>
      </c>
      <c r="CU71" s="128" t="e">
        <f ca="1">IF(CB71&lt;&gt;"",IF(COUNTIF(CB$15:CB71,CB71)=1,ROW(),""),"")</f>
        <v>#N/A</v>
      </c>
      <c r="CV71" s="128" t="e">
        <f ca="1">IF(CG71&lt;&gt;"",IF(COUNTIF(CG$15:CG71,CG71)=1,ROW(),""),"")</f>
        <v>#N/A</v>
      </c>
      <c r="CW71" s="146" t="e">
        <f ca="1">IF(CI71&lt;&gt;"",IF(COUNTIF(CI$15:CI71,CI71)=1,ROW(),""),"")</f>
        <v>#N/A</v>
      </c>
      <c r="CX71" s="128" t="str">
        <f t="shared" ca="1" si="34"/>
        <v/>
      </c>
      <c r="CY71" s="128" t="str">
        <f t="shared" ca="1" si="35"/>
        <v/>
      </c>
      <c r="CZ71" s="128" t="str">
        <f t="shared" ca="1" si="36"/>
        <v/>
      </c>
      <c r="DA71" s="146" t="str">
        <f t="shared" ca="1" si="37"/>
        <v/>
      </c>
      <c r="DD71" s="65"/>
      <c r="DE71" s="326"/>
      <c r="DF71" s="327"/>
      <c r="DG71" s="328"/>
      <c r="DH71" s="211"/>
      <c r="DI71" s="212"/>
      <c r="DJ71" s="212"/>
      <c r="DK71" s="212"/>
      <c r="DL71" s="212"/>
      <c r="DM71" s="212"/>
      <c r="DN71" s="212"/>
      <c r="DO71" s="212"/>
      <c r="DP71" s="213"/>
      <c r="DQ71" s="312"/>
      <c r="DR71" s="313"/>
      <c r="DS71" s="313"/>
      <c r="DT71" s="313"/>
      <c r="DU71" s="313"/>
      <c r="DV71" s="313"/>
      <c r="DW71" s="313"/>
      <c r="DX71" s="313"/>
      <c r="DY71" s="313"/>
      <c r="DZ71" s="313"/>
      <c r="EA71" s="313"/>
      <c r="EB71" s="313"/>
      <c r="EC71" s="314"/>
      <c r="ED71" s="266"/>
      <c r="EE71" s="267"/>
      <c r="EF71" s="267"/>
      <c r="EG71" s="267"/>
      <c r="EH71" s="267"/>
      <c r="EI71" s="267"/>
      <c r="EJ71" s="267"/>
      <c r="EK71" s="267"/>
      <c r="EL71" s="282"/>
      <c r="EM71" s="211"/>
      <c r="EN71" s="212"/>
      <c r="EO71" s="212"/>
      <c r="EP71" s="212"/>
      <c r="EQ71" s="213"/>
      <c r="ER71" s="266"/>
      <c r="ES71" s="267"/>
      <c r="ET71" s="267"/>
      <c r="EU71" s="267"/>
      <c r="EV71" s="267"/>
      <c r="EW71" s="267"/>
      <c r="EX71" s="267"/>
      <c r="EY71" s="267"/>
      <c r="EZ71" s="267"/>
      <c r="FA71" s="267"/>
      <c r="FB71" s="282"/>
      <c r="FC71" s="261"/>
      <c r="FD71" s="262"/>
      <c r="FE71" s="262"/>
      <c r="FF71" s="263"/>
      <c r="FG71" s="64"/>
    </row>
    <row r="72" spans="1:163" ht="18" customHeight="1" x14ac:dyDescent="0.15">
      <c r="B72" s="244"/>
      <c r="C72" s="244"/>
      <c r="D72" s="244"/>
      <c r="E72" s="268" t="str">
        <f>IF(B72="","",TEXT(TEXT(請求書!$D$15,"YYYY/MM") &amp; "/" &amp; TEXT(B72,"00"),"AAA"))</f>
        <v/>
      </c>
      <c r="F72" s="269"/>
      <c r="G72" s="269"/>
      <c r="H72" s="270"/>
      <c r="I72" s="271"/>
      <c r="J72" s="271"/>
      <c r="K72" s="271"/>
      <c r="L72" s="271"/>
      <c r="M72" s="271"/>
      <c r="N72" s="271"/>
      <c r="O72" s="272" t="str">
        <f t="shared" si="56"/>
        <v/>
      </c>
      <c r="P72" s="272"/>
      <c r="Q72" s="273" t="str">
        <f t="shared" si="60"/>
        <v/>
      </c>
      <c r="R72" s="274"/>
      <c r="S72" s="274"/>
      <c r="T72" s="274"/>
      <c r="U72" s="274"/>
      <c r="V72" s="275"/>
      <c r="W72" s="276" t="str">
        <f t="shared" si="57"/>
        <v/>
      </c>
      <c r="X72" s="277"/>
      <c r="Y72" s="277"/>
      <c r="Z72" s="277"/>
      <c r="AA72" s="278"/>
      <c r="AB72" s="249"/>
      <c r="AC72" s="250"/>
      <c r="AD72" s="249"/>
      <c r="AE72" s="250"/>
      <c r="AF72" s="251" t="str">
        <f t="shared" si="49"/>
        <v/>
      </c>
      <c r="AG72" s="252"/>
      <c r="AH72" s="253"/>
      <c r="AI72" s="254" t="str">
        <f t="shared" si="61"/>
        <v/>
      </c>
      <c r="AJ72" s="255"/>
      <c r="AK72" s="256"/>
      <c r="AL72" s="254" t="str">
        <f t="shared" si="59"/>
        <v/>
      </c>
      <c r="AM72" s="255"/>
      <c r="AN72" s="256"/>
      <c r="AO72" s="257"/>
      <c r="AP72" s="257"/>
      <c r="AQ72" s="257"/>
      <c r="AR72" s="257"/>
      <c r="AS72" s="244"/>
      <c r="AT72" s="244"/>
      <c r="AU72" s="244"/>
      <c r="AV72" s="244"/>
      <c r="AW72" s="100"/>
      <c r="AX72" s="90" t="e">
        <f t="shared" ca="1" si="4"/>
        <v>#N/A</v>
      </c>
      <c r="AY72" s="124" t="str">
        <f t="shared" si="39"/>
        <v/>
      </c>
      <c r="AZ72" s="125" t="str">
        <f t="shared" si="40"/>
        <v/>
      </c>
      <c r="BA72" s="126" t="str">
        <f t="shared" si="5"/>
        <v/>
      </c>
      <c r="BB72" s="126" t="str">
        <f t="shared" si="6"/>
        <v/>
      </c>
      <c r="BC72" s="127" t="str">
        <f t="shared" si="7"/>
        <v/>
      </c>
      <c r="BD72" s="127" t="str">
        <f t="shared" si="8"/>
        <v/>
      </c>
      <c r="BE72" s="126" t="str">
        <f t="shared" si="9"/>
        <v/>
      </c>
      <c r="BF72" s="126" t="str">
        <f t="shared" si="10"/>
        <v/>
      </c>
      <c r="BG72" s="128" t="str">
        <f t="shared" si="41"/>
        <v/>
      </c>
      <c r="BH72" s="124" t="str">
        <f t="shared" si="1"/>
        <v/>
      </c>
      <c r="BI72" s="128" t="e">
        <f ca="1">IF(AND($AX72&lt;&gt;"",BE72&lt;&gt;"",BG72&gt;=IF(BG73="",0,BG73)),SUM(INDIRECT("bh"&amp;ROW()-BG72+1):BH72),"")</f>
        <v>#N/A</v>
      </c>
      <c r="BJ72" s="128" t="e">
        <f t="shared" ca="1" si="11"/>
        <v>#N/A</v>
      </c>
      <c r="BK72" s="128" t="e">
        <f t="shared" ca="1" si="12"/>
        <v>#N/A</v>
      </c>
      <c r="BL72" s="128" t="e">
        <f ca="1">IF(BK72="","",LEFT(AX72,3)&amp;TEXT(VLOOKUP(BK72,基本設定!$D$3:$E$50,2,FALSE),"000"))</f>
        <v>#N/A</v>
      </c>
      <c r="BM72" s="128" t="e">
        <f ca="1">IF(BL72="","",VLOOKUP(BL72,単価設定!$A$3:$F$477,6,FALSE))</f>
        <v>#N/A</v>
      </c>
      <c r="BN72" s="128" t="str">
        <f t="shared" si="42"/>
        <v/>
      </c>
      <c r="BO72" s="128" t="str">
        <f t="shared" si="13"/>
        <v/>
      </c>
      <c r="BP72" s="124" t="str">
        <f t="shared" si="50"/>
        <v/>
      </c>
      <c r="BQ72" s="128" t="str">
        <f t="shared" si="51"/>
        <v/>
      </c>
      <c r="BR72" s="129" t="str">
        <f t="shared" si="52"/>
        <v/>
      </c>
      <c r="BS72" s="129" t="str">
        <f t="shared" si="53"/>
        <v/>
      </c>
      <c r="BT72" s="127" t="str">
        <f t="shared" si="18"/>
        <v/>
      </c>
      <c r="BU72" s="127" t="str">
        <f t="shared" si="19"/>
        <v/>
      </c>
      <c r="BV72" s="126" t="str">
        <f t="shared" si="20"/>
        <v/>
      </c>
      <c r="BW72" s="126" t="str">
        <f t="shared" si="21"/>
        <v/>
      </c>
      <c r="BX72" s="128" t="str">
        <f t="shared" si="43"/>
        <v/>
      </c>
      <c r="BY72" s="124" t="str">
        <f t="shared" si="2"/>
        <v/>
      </c>
      <c r="BZ72" s="128" t="e">
        <f ca="1">IF(AND($AX72&lt;&gt;"",BV72&lt;&gt;"",BX72&gt;=IF(BX73="",0,BX73)),SUM(INDIRECT("by" &amp; ROW()-BX72+1):BY72),"")</f>
        <v>#N/A</v>
      </c>
      <c r="CA72" s="128" t="e">
        <f t="shared" ca="1" si="22"/>
        <v>#N/A</v>
      </c>
      <c r="CB72" s="128" t="e">
        <f t="shared" ca="1" si="23"/>
        <v>#N/A</v>
      </c>
      <c r="CC72" s="128" t="e">
        <f ca="1">IF(CB72="","",LEFT($AX72,3)&amp;TEXT(VLOOKUP(CB72,基本設定!$D$3:$E$50,2,FALSE),"100"))</f>
        <v>#N/A</v>
      </c>
      <c r="CD72" s="128" t="e">
        <f ca="1">IF(CC72="","",VLOOKUP(CC72,単価設定!$A$3:$F$477,6,FALSE))</f>
        <v>#N/A</v>
      </c>
      <c r="CE72" s="128" t="str">
        <f t="shared" si="44"/>
        <v/>
      </c>
      <c r="CF72" s="128" t="str">
        <f t="shared" si="24"/>
        <v/>
      </c>
      <c r="CG72" s="128" t="e">
        <f t="shared" ca="1" si="54"/>
        <v>#N/A</v>
      </c>
      <c r="CH72" s="128" t="e">
        <f ca="1">IF(CG72="","",VLOOKUP(CG72,単価設定!$A$3:$F$478,6,FALSE))</f>
        <v>#N/A</v>
      </c>
      <c r="CI72" s="128" t="e">
        <f t="shared" ca="1" si="55"/>
        <v>#N/A</v>
      </c>
      <c r="CJ72" s="128" t="e">
        <f ca="1">IF(CI72="","",VLOOKUP(CI72,単価設定!$A$3:$F$478,6,FALSE))</f>
        <v>#N/A</v>
      </c>
      <c r="CK72" s="128" t="e">
        <f t="shared" ca="1" si="27"/>
        <v>#N/A</v>
      </c>
      <c r="CL72" s="128" t="e">
        <f ca="1">SUM(CK$15:$CK72)</f>
        <v>#N/A</v>
      </c>
      <c r="CM72" s="128" t="e">
        <f t="shared" ca="1" si="28"/>
        <v>#N/A</v>
      </c>
      <c r="CN72" s="128" t="e">
        <f t="shared" ca="1" si="47"/>
        <v>#N/A</v>
      </c>
      <c r="CO72" s="128" t="e">
        <f t="shared" ca="1" si="29"/>
        <v>#N/A</v>
      </c>
      <c r="CP72" s="146" t="e">
        <f t="shared" ca="1" si="30"/>
        <v>#N/A</v>
      </c>
      <c r="CQ72" s="146" t="e">
        <f t="shared" ca="1" si="31"/>
        <v>#N/A</v>
      </c>
      <c r="CR72" s="146" t="e">
        <f t="shared" ca="1" si="32"/>
        <v>#N/A</v>
      </c>
      <c r="CS72" s="146" t="e">
        <f t="shared" ca="1" si="33"/>
        <v>#N/A</v>
      </c>
      <c r="CT72" s="128" t="e">
        <f ca="1">IF(BL72&lt;&gt;"",IF(COUNTIF(BL$15:BL72,BL72)=1,ROW(),""),"")</f>
        <v>#N/A</v>
      </c>
      <c r="CU72" s="128" t="e">
        <f ca="1">IF(CB72&lt;&gt;"",IF(COUNTIF(CB$15:CB72,CB72)=1,ROW(),""),"")</f>
        <v>#N/A</v>
      </c>
      <c r="CV72" s="128" t="e">
        <f ca="1">IF(CG72&lt;&gt;"",IF(COUNTIF(CG$15:CG72,CG72)=1,ROW(),""),"")</f>
        <v>#N/A</v>
      </c>
      <c r="CW72" s="146" t="e">
        <f ca="1">IF(CI72&lt;&gt;"",IF(COUNTIF(CI$15:CI72,CI72)=1,ROW(),""),"")</f>
        <v>#N/A</v>
      </c>
      <c r="CX72" s="128" t="str">
        <f t="shared" ca="1" si="34"/>
        <v/>
      </c>
      <c r="CY72" s="128" t="str">
        <f t="shared" ca="1" si="35"/>
        <v/>
      </c>
      <c r="CZ72" s="128" t="str">
        <f t="shared" ca="1" si="36"/>
        <v/>
      </c>
      <c r="DA72" s="146" t="str">
        <f t="shared" ca="1" si="37"/>
        <v/>
      </c>
      <c r="DD72" s="65"/>
      <c r="DE72" s="326"/>
      <c r="DF72" s="327"/>
      <c r="DG72" s="328"/>
      <c r="DH72" s="303" t="str">
        <f ca="1">IFERROR(VLOOKUP(TEXT(SMALL($CX$15:$DA$143,14),"000000"),単価設定!$A$3:$F$478,1,FALSE),"")</f>
        <v/>
      </c>
      <c r="DI72" s="304"/>
      <c r="DJ72" s="304"/>
      <c r="DK72" s="304"/>
      <c r="DL72" s="304"/>
      <c r="DM72" s="304"/>
      <c r="DN72" s="304"/>
      <c r="DO72" s="304"/>
      <c r="DP72" s="305"/>
      <c r="DQ72" s="306" t="str">
        <f ca="1">IF(ISERROR(VLOOKUP(DH72,単価設定!$A$3:$F$478,4,FALSE)),"",VLOOKUP(DH72,単価設定!$A$3:$F$478,4,FALSE))</f>
        <v/>
      </c>
      <c r="DR72" s="307"/>
      <c r="DS72" s="307"/>
      <c r="DT72" s="307"/>
      <c r="DU72" s="307"/>
      <c r="DV72" s="307"/>
      <c r="DW72" s="307"/>
      <c r="DX72" s="307"/>
      <c r="DY72" s="307"/>
      <c r="DZ72" s="307"/>
      <c r="EA72" s="307"/>
      <c r="EB72" s="307"/>
      <c r="EC72" s="308"/>
      <c r="ED72" s="264" t="str">
        <f ca="1">IF(ISERROR(VLOOKUP(DH72,単価設定!$A$3:$F$478,5,FALSE)),"",VLOOKUP(DH72,単価設定!$A$3:$F$478,5,FALSE))</f>
        <v/>
      </c>
      <c r="EE72" s="265"/>
      <c r="EF72" s="265"/>
      <c r="EG72" s="265"/>
      <c r="EH72" s="265"/>
      <c r="EI72" s="265"/>
      <c r="EJ72" s="265"/>
      <c r="EK72" s="265"/>
      <c r="EL72" s="281"/>
      <c r="EM72" s="303" t="str">
        <f ca="1">IF(DH72="","",COUNTIF($BL$15:$BL$143,DH72)+COUNTIF($CC$15:$CC$143,DH72)+COUNTIF($CG$15:$CG$143,DH72)+COUNTIF($CI$15:$CI$143,DH72))</f>
        <v/>
      </c>
      <c r="EN72" s="304"/>
      <c r="EO72" s="304"/>
      <c r="EP72" s="304"/>
      <c r="EQ72" s="305"/>
      <c r="ER72" s="264" t="str">
        <f ca="1">IF(AND(ED72&lt;&gt;"",EM72&lt;&gt;""),IF(ED72*EM72=0,"",ED72*EM72),"")</f>
        <v/>
      </c>
      <c r="ES72" s="265"/>
      <c r="ET72" s="265"/>
      <c r="EU72" s="265"/>
      <c r="EV72" s="265"/>
      <c r="EW72" s="265"/>
      <c r="EX72" s="265"/>
      <c r="EY72" s="265"/>
      <c r="EZ72" s="265"/>
      <c r="FA72" s="265"/>
      <c r="FB72" s="281"/>
      <c r="FC72" s="258"/>
      <c r="FD72" s="259"/>
      <c r="FE72" s="259"/>
      <c r="FF72" s="260"/>
      <c r="FG72" s="64"/>
    </row>
    <row r="73" spans="1:163" ht="18" customHeight="1" x14ac:dyDescent="0.15">
      <c r="B73" s="244"/>
      <c r="C73" s="244"/>
      <c r="D73" s="244"/>
      <c r="E73" s="268" t="str">
        <f>IF(B73="","",TEXT(TEXT(請求書!$D$15,"YYYY/MM") &amp; "/" &amp; TEXT(B73,"00"),"AAA"))</f>
        <v/>
      </c>
      <c r="F73" s="269"/>
      <c r="G73" s="269"/>
      <c r="H73" s="270"/>
      <c r="I73" s="271"/>
      <c r="J73" s="271"/>
      <c r="K73" s="271"/>
      <c r="L73" s="271"/>
      <c r="M73" s="271"/>
      <c r="N73" s="271"/>
      <c r="O73" s="272" t="str">
        <f t="shared" si="56"/>
        <v/>
      </c>
      <c r="P73" s="272"/>
      <c r="Q73" s="273" t="str">
        <f t="shared" si="60"/>
        <v/>
      </c>
      <c r="R73" s="274"/>
      <c r="S73" s="274"/>
      <c r="T73" s="274"/>
      <c r="U73" s="274"/>
      <c r="V73" s="275"/>
      <c r="W73" s="276" t="str">
        <f t="shared" si="57"/>
        <v/>
      </c>
      <c r="X73" s="277"/>
      <c r="Y73" s="277"/>
      <c r="Z73" s="277"/>
      <c r="AA73" s="278"/>
      <c r="AB73" s="249"/>
      <c r="AC73" s="250"/>
      <c r="AD73" s="249"/>
      <c r="AE73" s="250"/>
      <c r="AF73" s="251" t="str">
        <f t="shared" si="49"/>
        <v/>
      </c>
      <c r="AG73" s="252"/>
      <c r="AH73" s="253"/>
      <c r="AI73" s="254" t="str">
        <f t="shared" si="61"/>
        <v/>
      </c>
      <c r="AJ73" s="255"/>
      <c r="AK73" s="256"/>
      <c r="AL73" s="254" t="str">
        <f t="shared" si="59"/>
        <v/>
      </c>
      <c r="AM73" s="255"/>
      <c r="AN73" s="256"/>
      <c r="AO73" s="257"/>
      <c r="AP73" s="257"/>
      <c r="AQ73" s="257"/>
      <c r="AR73" s="257"/>
      <c r="AS73" s="244"/>
      <c r="AT73" s="244"/>
      <c r="AU73" s="244"/>
      <c r="AV73" s="244"/>
      <c r="AW73" s="100"/>
      <c r="AX73" s="90" t="e">
        <f t="shared" ca="1" si="4"/>
        <v>#N/A</v>
      </c>
      <c r="AY73" s="124" t="str">
        <f t="shared" si="39"/>
        <v/>
      </c>
      <c r="AZ73" s="125" t="str">
        <f t="shared" si="40"/>
        <v/>
      </c>
      <c r="BA73" s="126" t="str">
        <f t="shared" si="5"/>
        <v/>
      </c>
      <c r="BB73" s="126" t="str">
        <f t="shared" si="6"/>
        <v/>
      </c>
      <c r="BC73" s="127" t="str">
        <f t="shared" si="7"/>
        <v/>
      </c>
      <c r="BD73" s="127" t="str">
        <f t="shared" si="8"/>
        <v/>
      </c>
      <c r="BE73" s="126" t="str">
        <f t="shared" si="9"/>
        <v/>
      </c>
      <c r="BF73" s="126" t="str">
        <f t="shared" si="10"/>
        <v/>
      </c>
      <c r="BG73" s="128" t="str">
        <f t="shared" si="41"/>
        <v/>
      </c>
      <c r="BH73" s="124" t="str">
        <f t="shared" si="1"/>
        <v/>
      </c>
      <c r="BI73" s="128" t="e">
        <f ca="1">IF(AND($AX73&lt;&gt;"",BE73&lt;&gt;"",BG73&gt;=IF(BG74="",0,BG74)),SUM(INDIRECT("bh"&amp;ROW()-BG73+1):BH73),"")</f>
        <v>#N/A</v>
      </c>
      <c r="BJ73" s="128" t="e">
        <f t="shared" ca="1" si="11"/>
        <v>#N/A</v>
      </c>
      <c r="BK73" s="128" t="e">
        <f t="shared" ca="1" si="12"/>
        <v>#N/A</v>
      </c>
      <c r="BL73" s="128" t="e">
        <f ca="1">IF(BK73="","",LEFT(AX73,3)&amp;TEXT(VLOOKUP(BK73,基本設定!$D$3:$E$50,2,FALSE),"000"))</f>
        <v>#N/A</v>
      </c>
      <c r="BM73" s="128" t="e">
        <f ca="1">IF(BL73="","",VLOOKUP(BL73,単価設定!$A$3:$F$477,6,FALSE))</f>
        <v>#N/A</v>
      </c>
      <c r="BN73" s="128" t="str">
        <f t="shared" si="42"/>
        <v/>
      </c>
      <c r="BO73" s="128" t="str">
        <f t="shared" si="13"/>
        <v/>
      </c>
      <c r="BP73" s="124" t="str">
        <f t="shared" si="50"/>
        <v/>
      </c>
      <c r="BQ73" s="128" t="str">
        <f t="shared" si="51"/>
        <v/>
      </c>
      <c r="BR73" s="129" t="str">
        <f t="shared" si="52"/>
        <v/>
      </c>
      <c r="BS73" s="129" t="str">
        <f t="shared" si="53"/>
        <v/>
      </c>
      <c r="BT73" s="127" t="str">
        <f t="shared" si="18"/>
        <v/>
      </c>
      <c r="BU73" s="127" t="str">
        <f t="shared" si="19"/>
        <v/>
      </c>
      <c r="BV73" s="126" t="str">
        <f t="shared" si="20"/>
        <v/>
      </c>
      <c r="BW73" s="126" t="str">
        <f t="shared" si="21"/>
        <v/>
      </c>
      <c r="BX73" s="128" t="str">
        <f t="shared" si="43"/>
        <v/>
      </c>
      <c r="BY73" s="124" t="str">
        <f t="shared" si="2"/>
        <v/>
      </c>
      <c r="BZ73" s="128" t="e">
        <f ca="1">IF(AND($AX73&lt;&gt;"",BV73&lt;&gt;"",BX73&gt;=IF(BX74="",0,BX74)),SUM(INDIRECT("by" &amp; ROW()-BX73+1):BY73),"")</f>
        <v>#N/A</v>
      </c>
      <c r="CA73" s="128" t="e">
        <f t="shared" ca="1" si="22"/>
        <v>#N/A</v>
      </c>
      <c r="CB73" s="128" t="e">
        <f t="shared" ca="1" si="23"/>
        <v>#N/A</v>
      </c>
      <c r="CC73" s="128" t="e">
        <f ca="1">IF(CB73="","",LEFT($AX73,3)&amp;TEXT(VLOOKUP(CB73,基本設定!$D$3:$E$50,2,FALSE),"100"))</f>
        <v>#N/A</v>
      </c>
      <c r="CD73" s="128" t="e">
        <f ca="1">IF(CC73="","",VLOOKUP(CC73,単価設定!$A$3:$F$477,6,FALSE))</f>
        <v>#N/A</v>
      </c>
      <c r="CE73" s="128" t="str">
        <f t="shared" si="44"/>
        <v/>
      </c>
      <c r="CF73" s="128" t="str">
        <f t="shared" si="24"/>
        <v/>
      </c>
      <c r="CG73" s="128" t="e">
        <f t="shared" ca="1" si="54"/>
        <v>#N/A</v>
      </c>
      <c r="CH73" s="128" t="e">
        <f ca="1">IF(CG73="","",VLOOKUP(CG73,単価設定!$A$3:$F$478,6,FALSE))</f>
        <v>#N/A</v>
      </c>
      <c r="CI73" s="128" t="e">
        <f t="shared" ca="1" si="55"/>
        <v>#N/A</v>
      </c>
      <c r="CJ73" s="128" t="e">
        <f ca="1">IF(CI73="","",VLOOKUP(CI73,単価設定!$A$3:$F$478,6,FALSE))</f>
        <v>#N/A</v>
      </c>
      <c r="CK73" s="128" t="e">
        <f t="shared" ca="1" si="27"/>
        <v>#N/A</v>
      </c>
      <c r="CL73" s="128" t="e">
        <f ca="1">SUM(CK$15:$CK73)</f>
        <v>#N/A</v>
      </c>
      <c r="CM73" s="128" t="e">
        <f t="shared" ca="1" si="28"/>
        <v>#N/A</v>
      </c>
      <c r="CN73" s="128" t="e">
        <f t="shared" ca="1" si="47"/>
        <v>#N/A</v>
      </c>
      <c r="CO73" s="128" t="e">
        <f t="shared" ca="1" si="29"/>
        <v>#N/A</v>
      </c>
      <c r="CP73" s="146" t="e">
        <f t="shared" ca="1" si="30"/>
        <v>#N/A</v>
      </c>
      <c r="CQ73" s="146" t="e">
        <f t="shared" ca="1" si="31"/>
        <v>#N/A</v>
      </c>
      <c r="CR73" s="146" t="e">
        <f t="shared" ca="1" si="32"/>
        <v>#N/A</v>
      </c>
      <c r="CS73" s="146" t="e">
        <f t="shared" ca="1" si="33"/>
        <v>#N/A</v>
      </c>
      <c r="CT73" s="128" t="e">
        <f ca="1">IF(BL73&lt;&gt;"",IF(COUNTIF(BL$15:BL73,BL73)=1,ROW(),""),"")</f>
        <v>#N/A</v>
      </c>
      <c r="CU73" s="128" t="e">
        <f ca="1">IF(CB73&lt;&gt;"",IF(COUNTIF(CB$15:CB73,CB73)=1,ROW(),""),"")</f>
        <v>#N/A</v>
      </c>
      <c r="CV73" s="128" t="e">
        <f ca="1">IF(CG73&lt;&gt;"",IF(COUNTIF(CG$15:CG73,CG73)=1,ROW(),""),"")</f>
        <v>#N/A</v>
      </c>
      <c r="CW73" s="146" t="e">
        <f ca="1">IF(CI73&lt;&gt;"",IF(COUNTIF(CI$15:CI73,CI73)=1,ROW(),""),"")</f>
        <v>#N/A</v>
      </c>
      <c r="CX73" s="128" t="str">
        <f t="shared" ca="1" si="34"/>
        <v/>
      </c>
      <c r="CY73" s="128" t="str">
        <f t="shared" ca="1" si="35"/>
        <v/>
      </c>
      <c r="CZ73" s="128" t="str">
        <f t="shared" ca="1" si="36"/>
        <v/>
      </c>
      <c r="DA73" s="146" t="str">
        <f t="shared" ca="1" si="37"/>
        <v/>
      </c>
      <c r="DD73" s="65"/>
      <c r="DE73" s="326"/>
      <c r="DF73" s="327"/>
      <c r="DG73" s="328"/>
      <c r="DH73" s="211"/>
      <c r="DI73" s="212"/>
      <c r="DJ73" s="212"/>
      <c r="DK73" s="212"/>
      <c r="DL73" s="212"/>
      <c r="DM73" s="212"/>
      <c r="DN73" s="212"/>
      <c r="DO73" s="212"/>
      <c r="DP73" s="213"/>
      <c r="DQ73" s="312"/>
      <c r="DR73" s="313"/>
      <c r="DS73" s="313"/>
      <c r="DT73" s="313"/>
      <c r="DU73" s="313"/>
      <c r="DV73" s="313"/>
      <c r="DW73" s="313"/>
      <c r="DX73" s="313"/>
      <c r="DY73" s="313"/>
      <c r="DZ73" s="313"/>
      <c r="EA73" s="313"/>
      <c r="EB73" s="313"/>
      <c r="EC73" s="314"/>
      <c r="ED73" s="266"/>
      <c r="EE73" s="267"/>
      <c r="EF73" s="267"/>
      <c r="EG73" s="267"/>
      <c r="EH73" s="267"/>
      <c r="EI73" s="267"/>
      <c r="EJ73" s="267"/>
      <c r="EK73" s="267"/>
      <c r="EL73" s="282"/>
      <c r="EM73" s="211"/>
      <c r="EN73" s="212"/>
      <c r="EO73" s="212"/>
      <c r="EP73" s="212"/>
      <c r="EQ73" s="213"/>
      <c r="ER73" s="266"/>
      <c r="ES73" s="267"/>
      <c r="ET73" s="267"/>
      <c r="EU73" s="267"/>
      <c r="EV73" s="267"/>
      <c r="EW73" s="267"/>
      <c r="EX73" s="267"/>
      <c r="EY73" s="267"/>
      <c r="EZ73" s="267"/>
      <c r="FA73" s="267"/>
      <c r="FB73" s="282"/>
      <c r="FC73" s="261"/>
      <c r="FD73" s="262"/>
      <c r="FE73" s="262"/>
      <c r="FF73" s="263"/>
      <c r="FG73" s="64"/>
    </row>
    <row r="74" spans="1:163" ht="18" customHeight="1" x14ac:dyDescent="0.15">
      <c r="B74" s="244"/>
      <c r="C74" s="244"/>
      <c r="D74" s="244"/>
      <c r="E74" s="268" t="str">
        <f>IF(B74="","",TEXT(TEXT(請求書!$D$15,"YYYY/MM") &amp; "/" &amp; TEXT(B74,"00"),"AAA"))</f>
        <v/>
      </c>
      <c r="F74" s="269"/>
      <c r="G74" s="269"/>
      <c r="H74" s="270"/>
      <c r="I74" s="271"/>
      <c r="J74" s="271"/>
      <c r="K74" s="271"/>
      <c r="L74" s="271"/>
      <c r="M74" s="271"/>
      <c r="N74" s="271"/>
      <c r="O74" s="272" t="str">
        <f t="shared" si="56"/>
        <v/>
      </c>
      <c r="P74" s="272"/>
      <c r="Q74" s="273" t="str">
        <f t="shared" si="60"/>
        <v/>
      </c>
      <c r="R74" s="274"/>
      <c r="S74" s="274"/>
      <c r="T74" s="274"/>
      <c r="U74" s="274"/>
      <c r="V74" s="275"/>
      <c r="W74" s="276" t="str">
        <f t="shared" si="57"/>
        <v/>
      </c>
      <c r="X74" s="277"/>
      <c r="Y74" s="277"/>
      <c r="Z74" s="277"/>
      <c r="AA74" s="278"/>
      <c r="AB74" s="249"/>
      <c r="AC74" s="250"/>
      <c r="AD74" s="249"/>
      <c r="AE74" s="250"/>
      <c r="AF74" s="251" t="str">
        <f t="shared" si="49"/>
        <v/>
      </c>
      <c r="AG74" s="252"/>
      <c r="AH74" s="253"/>
      <c r="AI74" s="254" t="str">
        <f t="shared" si="61"/>
        <v/>
      </c>
      <c r="AJ74" s="255"/>
      <c r="AK74" s="256"/>
      <c r="AL74" s="254" t="str">
        <f t="shared" si="59"/>
        <v/>
      </c>
      <c r="AM74" s="255"/>
      <c r="AN74" s="256"/>
      <c r="AO74" s="257"/>
      <c r="AP74" s="257"/>
      <c r="AQ74" s="257"/>
      <c r="AR74" s="257"/>
      <c r="AS74" s="244"/>
      <c r="AT74" s="244"/>
      <c r="AU74" s="244"/>
      <c r="AV74" s="244"/>
      <c r="AW74" s="100"/>
      <c r="AX74" s="90" t="e">
        <f t="shared" ca="1" si="4"/>
        <v>#N/A</v>
      </c>
      <c r="AY74" s="124" t="str">
        <f t="shared" si="39"/>
        <v/>
      </c>
      <c r="AZ74" s="125" t="str">
        <f t="shared" si="40"/>
        <v/>
      </c>
      <c r="BA74" s="126" t="str">
        <f t="shared" si="5"/>
        <v/>
      </c>
      <c r="BB74" s="126" t="str">
        <f t="shared" si="6"/>
        <v/>
      </c>
      <c r="BC74" s="127" t="str">
        <f t="shared" si="7"/>
        <v/>
      </c>
      <c r="BD74" s="127" t="str">
        <f t="shared" si="8"/>
        <v/>
      </c>
      <c r="BE74" s="126" t="str">
        <f t="shared" si="9"/>
        <v/>
      </c>
      <c r="BF74" s="126" t="str">
        <f t="shared" si="10"/>
        <v/>
      </c>
      <c r="BG74" s="128" t="str">
        <f t="shared" si="41"/>
        <v/>
      </c>
      <c r="BH74" s="124" t="str">
        <f t="shared" si="1"/>
        <v/>
      </c>
      <c r="BI74" s="128" t="e">
        <f ca="1">IF(AND($AX74&lt;&gt;"",BE74&lt;&gt;"",BG74&gt;=IF(BG75="",0,BG75)),SUM(INDIRECT("bh"&amp;ROW()-BG74+1):BH74),"")</f>
        <v>#N/A</v>
      </c>
      <c r="BJ74" s="128" t="e">
        <f t="shared" ca="1" si="11"/>
        <v>#N/A</v>
      </c>
      <c r="BK74" s="128" t="e">
        <f t="shared" ca="1" si="12"/>
        <v>#N/A</v>
      </c>
      <c r="BL74" s="128" t="e">
        <f ca="1">IF(BK74="","",LEFT(AX74,3)&amp;TEXT(VLOOKUP(BK74,基本設定!$D$3:$E$50,2,FALSE),"000"))</f>
        <v>#N/A</v>
      </c>
      <c r="BM74" s="128" t="e">
        <f ca="1">IF(BL74="","",VLOOKUP(BL74,単価設定!$A$3:$F$477,6,FALSE))</f>
        <v>#N/A</v>
      </c>
      <c r="BN74" s="128" t="str">
        <f t="shared" si="42"/>
        <v/>
      </c>
      <c r="BO74" s="128" t="str">
        <f t="shared" si="13"/>
        <v/>
      </c>
      <c r="BP74" s="124" t="str">
        <f t="shared" si="50"/>
        <v/>
      </c>
      <c r="BQ74" s="128" t="str">
        <f t="shared" si="51"/>
        <v/>
      </c>
      <c r="BR74" s="129" t="str">
        <f t="shared" si="52"/>
        <v/>
      </c>
      <c r="BS74" s="129" t="str">
        <f t="shared" si="53"/>
        <v/>
      </c>
      <c r="BT74" s="127" t="str">
        <f t="shared" si="18"/>
        <v/>
      </c>
      <c r="BU74" s="127" t="str">
        <f t="shared" si="19"/>
        <v/>
      </c>
      <c r="BV74" s="126" t="str">
        <f t="shared" si="20"/>
        <v/>
      </c>
      <c r="BW74" s="126" t="str">
        <f t="shared" si="21"/>
        <v/>
      </c>
      <c r="BX74" s="128" t="str">
        <f t="shared" si="43"/>
        <v/>
      </c>
      <c r="BY74" s="124" t="str">
        <f t="shared" si="2"/>
        <v/>
      </c>
      <c r="BZ74" s="128" t="e">
        <f ca="1">IF(AND($AX74&lt;&gt;"",BV74&lt;&gt;"",BX74&gt;=IF(BX75="",0,BX75)),SUM(INDIRECT("by" &amp; ROW()-BX74+1):BY74),"")</f>
        <v>#N/A</v>
      </c>
      <c r="CA74" s="128" t="e">
        <f t="shared" ca="1" si="22"/>
        <v>#N/A</v>
      </c>
      <c r="CB74" s="128" t="e">
        <f t="shared" ca="1" si="23"/>
        <v>#N/A</v>
      </c>
      <c r="CC74" s="128" t="e">
        <f ca="1">IF(CB74="","",LEFT($AX74,3)&amp;TEXT(VLOOKUP(CB74,基本設定!$D$3:$E$50,2,FALSE),"100"))</f>
        <v>#N/A</v>
      </c>
      <c r="CD74" s="128" t="e">
        <f ca="1">IF(CC74="","",VLOOKUP(CC74,単価設定!$A$3:$F$477,6,FALSE))</f>
        <v>#N/A</v>
      </c>
      <c r="CE74" s="128" t="str">
        <f t="shared" si="44"/>
        <v/>
      </c>
      <c r="CF74" s="128" t="str">
        <f t="shared" si="24"/>
        <v/>
      </c>
      <c r="CG74" s="128" t="e">
        <f t="shared" ca="1" si="54"/>
        <v>#N/A</v>
      </c>
      <c r="CH74" s="128" t="e">
        <f ca="1">IF(CG74="","",VLOOKUP(CG74,単価設定!$A$3:$F$478,6,FALSE))</f>
        <v>#N/A</v>
      </c>
      <c r="CI74" s="128" t="e">
        <f t="shared" ca="1" si="55"/>
        <v>#N/A</v>
      </c>
      <c r="CJ74" s="128" t="e">
        <f ca="1">IF(CI74="","",VLOOKUP(CI74,単価設定!$A$3:$F$478,6,FALSE))</f>
        <v>#N/A</v>
      </c>
      <c r="CK74" s="128" t="e">
        <f t="shared" ca="1" si="27"/>
        <v>#N/A</v>
      </c>
      <c r="CL74" s="128" t="e">
        <f ca="1">SUM(CK$15:$CK74)</f>
        <v>#N/A</v>
      </c>
      <c r="CM74" s="128" t="e">
        <f t="shared" ca="1" si="28"/>
        <v>#N/A</v>
      </c>
      <c r="CN74" s="128" t="e">
        <f t="shared" ca="1" si="47"/>
        <v>#N/A</v>
      </c>
      <c r="CO74" s="128" t="e">
        <f t="shared" ca="1" si="29"/>
        <v>#N/A</v>
      </c>
      <c r="CP74" s="146" t="e">
        <f t="shared" ca="1" si="30"/>
        <v>#N/A</v>
      </c>
      <c r="CQ74" s="146" t="e">
        <f t="shared" ca="1" si="31"/>
        <v>#N/A</v>
      </c>
      <c r="CR74" s="146" t="e">
        <f t="shared" ca="1" si="32"/>
        <v>#N/A</v>
      </c>
      <c r="CS74" s="146" t="e">
        <f t="shared" ca="1" si="33"/>
        <v>#N/A</v>
      </c>
      <c r="CT74" s="128" t="e">
        <f ca="1">IF(BL74&lt;&gt;"",IF(COUNTIF(BL$15:BL74,BL74)=1,ROW(),""),"")</f>
        <v>#N/A</v>
      </c>
      <c r="CU74" s="128" t="e">
        <f ca="1">IF(CB74&lt;&gt;"",IF(COUNTIF(CB$15:CB74,CB74)=1,ROW(),""),"")</f>
        <v>#N/A</v>
      </c>
      <c r="CV74" s="128" t="e">
        <f ca="1">IF(CG74&lt;&gt;"",IF(COUNTIF(CG$15:CG74,CG74)=1,ROW(),""),"")</f>
        <v>#N/A</v>
      </c>
      <c r="CW74" s="146" t="e">
        <f ca="1">IF(CI74&lt;&gt;"",IF(COUNTIF(CI$15:CI74,CI74)=1,ROW(),""),"")</f>
        <v>#N/A</v>
      </c>
      <c r="CX74" s="128" t="str">
        <f t="shared" ca="1" si="34"/>
        <v/>
      </c>
      <c r="CY74" s="128" t="str">
        <f t="shared" ca="1" si="35"/>
        <v/>
      </c>
      <c r="CZ74" s="128" t="str">
        <f t="shared" ca="1" si="36"/>
        <v/>
      </c>
      <c r="DA74" s="146" t="str">
        <f t="shared" ca="1" si="37"/>
        <v/>
      </c>
      <c r="DD74" s="65"/>
      <c r="DE74" s="326"/>
      <c r="DF74" s="327"/>
      <c r="DG74" s="328"/>
      <c r="DH74" s="303" t="str">
        <f ca="1">IFERROR(VLOOKUP(TEXT(SMALL($CX$15:$DA$143,15),"000000"),単価設定!$A$3:$F$478,1,FALSE),"")</f>
        <v/>
      </c>
      <c r="DI74" s="304"/>
      <c r="DJ74" s="304"/>
      <c r="DK74" s="304"/>
      <c r="DL74" s="304"/>
      <c r="DM74" s="304"/>
      <c r="DN74" s="304"/>
      <c r="DO74" s="304"/>
      <c r="DP74" s="305"/>
      <c r="DQ74" s="306" t="str">
        <f ca="1">IF(ISERROR(VLOOKUP(DH74,単価設定!$A$3:$F$478,4,FALSE)),"",VLOOKUP(DH74,単価設定!$A$3:$F$478,4,FALSE))</f>
        <v/>
      </c>
      <c r="DR74" s="307"/>
      <c r="DS74" s="307"/>
      <c r="DT74" s="307"/>
      <c r="DU74" s="307"/>
      <c r="DV74" s="307"/>
      <c r="DW74" s="307"/>
      <c r="DX74" s="307"/>
      <c r="DY74" s="307"/>
      <c r="DZ74" s="307"/>
      <c r="EA74" s="307"/>
      <c r="EB74" s="307"/>
      <c r="EC74" s="308"/>
      <c r="ED74" s="264" t="str">
        <f ca="1">IF(ISERROR(VLOOKUP(DH74,単価設定!$A$3:$F$478,5,FALSE)),"",VLOOKUP(DH74,単価設定!$A$3:$F$478,5,FALSE))</f>
        <v/>
      </c>
      <c r="EE74" s="265"/>
      <c r="EF74" s="265"/>
      <c r="EG74" s="265"/>
      <c r="EH74" s="265"/>
      <c r="EI74" s="265"/>
      <c r="EJ74" s="265"/>
      <c r="EK74" s="265"/>
      <c r="EL74" s="281"/>
      <c r="EM74" s="303" t="str">
        <f ca="1">IF(DH74="","",COUNTIF($BL$15:$BL$143,DH74)+COUNTIF($CC$15:$CC$143,DH74)+COUNTIF($CG$15:$CG$143,DH74)+COUNTIF($CI$15:$CI$143,DH74))</f>
        <v/>
      </c>
      <c r="EN74" s="304"/>
      <c r="EO74" s="304"/>
      <c r="EP74" s="304"/>
      <c r="EQ74" s="305"/>
      <c r="ER74" s="264" t="str">
        <f ca="1">IF(AND(ED74&lt;&gt;"",EM74&lt;&gt;""),IF(ED74*EM74=0,"",ED74*EM74),"")</f>
        <v/>
      </c>
      <c r="ES74" s="265"/>
      <c r="ET74" s="265"/>
      <c r="EU74" s="265"/>
      <c r="EV74" s="265"/>
      <c r="EW74" s="265"/>
      <c r="EX74" s="265"/>
      <c r="EY74" s="265"/>
      <c r="EZ74" s="265"/>
      <c r="FA74" s="265"/>
      <c r="FB74" s="281"/>
      <c r="FC74" s="258"/>
      <c r="FD74" s="259"/>
      <c r="FE74" s="259"/>
      <c r="FF74" s="260"/>
      <c r="FG74" s="64"/>
    </row>
    <row r="75" spans="1:163" ht="18" customHeight="1" x14ac:dyDescent="0.15">
      <c r="B75" s="244"/>
      <c r="C75" s="244"/>
      <c r="D75" s="244"/>
      <c r="E75" s="268" t="str">
        <f>IF(B75="","",TEXT(TEXT(請求書!$D$15,"YYYY/MM") &amp; "/" &amp; TEXT(B75,"00"),"AAA"))</f>
        <v/>
      </c>
      <c r="F75" s="269"/>
      <c r="G75" s="269"/>
      <c r="H75" s="270"/>
      <c r="I75" s="271"/>
      <c r="J75" s="271"/>
      <c r="K75" s="271"/>
      <c r="L75" s="271"/>
      <c r="M75" s="271"/>
      <c r="N75" s="271"/>
      <c r="O75" s="272" t="str">
        <f t="shared" si="56"/>
        <v/>
      </c>
      <c r="P75" s="272"/>
      <c r="Q75" s="273" t="str">
        <f t="shared" si="60"/>
        <v/>
      </c>
      <c r="R75" s="274"/>
      <c r="S75" s="274"/>
      <c r="T75" s="274"/>
      <c r="U75" s="274"/>
      <c r="V75" s="275"/>
      <c r="W75" s="276" t="str">
        <f t="shared" si="57"/>
        <v/>
      </c>
      <c r="X75" s="277"/>
      <c r="Y75" s="277"/>
      <c r="Z75" s="277"/>
      <c r="AA75" s="278"/>
      <c r="AB75" s="249"/>
      <c r="AC75" s="250"/>
      <c r="AD75" s="249"/>
      <c r="AE75" s="250"/>
      <c r="AF75" s="251" t="str">
        <f t="shared" si="49"/>
        <v/>
      </c>
      <c r="AG75" s="252"/>
      <c r="AH75" s="253"/>
      <c r="AI75" s="254" t="str">
        <f t="shared" si="61"/>
        <v/>
      </c>
      <c r="AJ75" s="255"/>
      <c r="AK75" s="256"/>
      <c r="AL75" s="254" t="str">
        <f t="shared" si="59"/>
        <v/>
      </c>
      <c r="AM75" s="255"/>
      <c r="AN75" s="256"/>
      <c r="AO75" s="257"/>
      <c r="AP75" s="257"/>
      <c r="AQ75" s="257"/>
      <c r="AR75" s="257"/>
      <c r="AS75" s="244"/>
      <c r="AT75" s="244"/>
      <c r="AU75" s="244"/>
      <c r="AV75" s="244"/>
      <c r="AW75" s="100"/>
      <c r="AX75" s="90" t="e">
        <f t="shared" ca="1" si="4"/>
        <v>#N/A</v>
      </c>
      <c r="AY75" s="124" t="str">
        <f t="shared" si="39"/>
        <v/>
      </c>
      <c r="AZ75" s="125" t="str">
        <f t="shared" si="40"/>
        <v/>
      </c>
      <c r="BA75" s="126" t="str">
        <f t="shared" si="5"/>
        <v/>
      </c>
      <c r="BB75" s="126" t="str">
        <f t="shared" si="6"/>
        <v/>
      </c>
      <c r="BC75" s="127" t="str">
        <f t="shared" si="7"/>
        <v/>
      </c>
      <c r="BD75" s="127" t="str">
        <f t="shared" si="8"/>
        <v/>
      </c>
      <c r="BE75" s="126" t="str">
        <f t="shared" si="9"/>
        <v/>
      </c>
      <c r="BF75" s="126" t="str">
        <f t="shared" si="10"/>
        <v/>
      </c>
      <c r="BG75" s="128" t="str">
        <f t="shared" si="41"/>
        <v/>
      </c>
      <c r="BH75" s="124" t="str">
        <f t="shared" si="1"/>
        <v/>
      </c>
      <c r="BI75" s="128" t="e">
        <f ca="1">IF(AND($AX75&lt;&gt;"",BE75&lt;&gt;"",BG75&gt;=IF(BG76="",0,BG76)),SUM(INDIRECT("bh"&amp;ROW()-BG75+1):BH75),"")</f>
        <v>#N/A</v>
      </c>
      <c r="BJ75" s="128" t="e">
        <f t="shared" ca="1" si="11"/>
        <v>#N/A</v>
      </c>
      <c r="BK75" s="128" t="e">
        <f t="shared" ca="1" si="12"/>
        <v>#N/A</v>
      </c>
      <c r="BL75" s="128" t="e">
        <f ca="1">IF(BK75="","",LEFT(AX75,3)&amp;TEXT(VLOOKUP(BK75,基本設定!$D$3:$E$50,2,FALSE),"000"))</f>
        <v>#N/A</v>
      </c>
      <c r="BM75" s="128" t="e">
        <f ca="1">IF(BL75="","",VLOOKUP(BL75,単価設定!$A$3:$F$477,6,FALSE))</f>
        <v>#N/A</v>
      </c>
      <c r="BN75" s="128" t="str">
        <f t="shared" si="42"/>
        <v/>
      </c>
      <c r="BO75" s="128" t="str">
        <f t="shared" si="13"/>
        <v/>
      </c>
      <c r="BP75" s="124" t="str">
        <f t="shared" si="50"/>
        <v/>
      </c>
      <c r="BQ75" s="128" t="str">
        <f t="shared" si="51"/>
        <v/>
      </c>
      <c r="BR75" s="129" t="str">
        <f t="shared" si="52"/>
        <v/>
      </c>
      <c r="BS75" s="129" t="str">
        <f t="shared" si="53"/>
        <v/>
      </c>
      <c r="BT75" s="127" t="str">
        <f t="shared" si="18"/>
        <v/>
      </c>
      <c r="BU75" s="127" t="str">
        <f t="shared" si="19"/>
        <v/>
      </c>
      <c r="BV75" s="126" t="str">
        <f t="shared" si="20"/>
        <v/>
      </c>
      <c r="BW75" s="126" t="str">
        <f t="shared" si="21"/>
        <v/>
      </c>
      <c r="BX75" s="128" t="str">
        <f t="shared" si="43"/>
        <v/>
      </c>
      <c r="BY75" s="124" t="str">
        <f t="shared" si="2"/>
        <v/>
      </c>
      <c r="BZ75" s="128" t="e">
        <f ca="1">IF(AND($AX75&lt;&gt;"",BV75&lt;&gt;"",BX75&gt;=IF(BX76="",0,BX76)),SUM(INDIRECT("by" &amp; ROW()-BX75+1):BY75),"")</f>
        <v>#N/A</v>
      </c>
      <c r="CA75" s="128" t="e">
        <f t="shared" ca="1" si="22"/>
        <v>#N/A</v>
      </c>
      <c r="CB75" s="128" t="e">
        <f t="shared" ca="1" si="23"/>
        <v>#N/A</v>
      </c>
      <c r="CC75" s="128" t="e">
        <f ca="1">IF(CB75="","",LEFT($AX75,3)&amp;TEXT(VLOOKUP(CB75,基本設定!$D$3:$E$50,2,FALSE),"100"))</f>
        <v>#N/A</v>
      </c>
      <c r="CD75" s="128" t="e">
        <f ca="1">IF(CC75="","",VLOOKUP(CC75,単価設定!$A$3:$F$477,6,FALSE))</f>
        <v>#N/A</v>
      </c>
      <c r="CE75" s="128" t="str">
        <f t="shared" si="44"/>
        <v/>
      </c>
      <c r="CF75" s="128" t="str">
        <f t="shared" si="24"/>
        <v/>
      </c>
      <c r="CG75" s="128" t="e">
        <f t="shared" ca="1" si="54"/>
        <v>#N/A</v>
      </c>
      <c r="CH75" s="128" t="e">
        <f ca="1">IF(CG75="","",VLOOKUP(CG75,単価設定!$A$3:$F$478,6,FALSE))</f>
        <v>#N/A</v>
      </c>
      <c r="CI75" s="128" t="e">
        <f t="shared" ca="1" si="55"/>
        <v>#N/A</v>
      </c>
      <c r="CJ75" s="128" t="e">
        <f ca="1">IF(CI75="","",VLOOKUP(CI75,単価設定!$A$3:$F$478,6,FALSE))</f>
        <v>#N/A</v>
      </c>
      <c r="CK75" s="128" t="e">
        <f t="shared" ca="1" si="27"/>
        <v>#N/A</v>
      </c>
      <c r="CL75" s="128" t="e">
        <f ca="1">SUM(CK$15:$CK75)</f>
        <v>#N/A</v>
      </c>
      <c r="CM75" s="128" t="e">
        <f t="shared" ca="1" si="28"/>
        <v>#N/A</v>
      </c>
      <c r="CN75" s="128" t="e">
        <f t="shared" ca="1" si="47"/>
        <v>#N/A</v>
      </c>
      <c r="CO75" s="128" t="e">
        <f t="shared" ca="1" si="29"/>
        <v>#N/A</v>
      </c>
      <c r="CP75" s="146" t="e">
        <f t="shared" ca="1" si="30"/>
        <v>#N/A</v>
      </c>
      <c r="CQ75" s="146" t="e">
        <f t="shared" ca="1" si="31"/>
        <v>#N/A</v>
      </c>
      <c r="CR75" s="146" t="e">
        <f t="shared" ca="1" si="32"/>
        <v>#N/A</v>
      </c>
      <c r="CS75" s="146" t="e">
        <f t="shared" ca="1" si="33"/>
        <v>#N/A</v>
      </c>
      <c r="CT75" s="128" t="e">
        <f ca="1">IF(BL75&lt;&gt;"",IF(COUNTIF(BL$15:BL75,BL75)=1,ROW(),""),"")</f>
        <v>#N/A</v>
      </c>
      <c r="CU75" s="128" t="e">
        <f ca="1">IF(CB75&lt;&gt;"",IF(COUNTIF(CB$15:CB75,CB75)=1,ROW(),""),"")</f>
        <v>#N/A</v>
      </c>
      <c r="CV75" s="128" t="e">
        <f ca="1">IF(CG75&lt;&gt;"",IF(COUNTIF(CG$15:CG75,CG75)=1,ROW(),""),"")</f>
        <v>#N/A</v>
      </c>
      <c r="CW75" s="146" t="e">
        <f ca="1">IF(CI75&lt;&gt;"",IF(COUNTIF(CI$15:CI75,CI75)=1,ROW(),""),"")</f>
        <v>#N/A</v>
      </c>
      <c r="CX75" s="128" t="str">
        <f t="shared" ca="1" si="34"/>
        <v/>
      </c>
      <c r="CY75" s="128" t="str">
        <f t="shared" ca="1" si="35"/>
        <v/>
      </c>
      <c r="CZ75" s="128" t="str">
        <f t="shared" ca="1" si="36"/>
        <v/>
      </c>
      <c r="DA75" s="146" t="str">
        <f t="shared" ca="1" si="37"/>
        <v/>
      </c>
      <c r="DD75" s="65"/>
      <c r="DE75" s="326"/>
      <c r="DF75" s="327"/>
      <c r="DG75" s="328"/>
      <c r="DH75" s="211"/>
      <c r="DI75" s="212"/>
      <c r="DJ75" s="212"/>
      <c r="DK75" s="212"/>
      <c r="DL75" s="212"/>
      <c r="DM75" s="212"/>
      <c r="DN75" s="212"/>
      <c r="DO75" s="212"/>
      <c r="DP75" s="213"/>
      <c r="DQ75" s="312"/>
      <c r="DR75" s="313"/>
      <c r="DS75" s="313"/>
      <c r="DT75" s="313"/>
      <c r="DU75" s="313"/>
      <c r="DV75" s="313"/>
      <c r="DW75" s="313"/>
      <c r="DX75" s="313"/>
      <c r="DY75" s="313"/>
      <c r="DZ75" s="313"/>
      <c r="EA75" s="313"/>
      <c r="EB75" s="313"/>
      <c r="EC75" s="314"/>
      <c r="ED75" s="266"/>
      <c r="EE75" s="267"/>
      <c r="EF75" s="267"/>
      <c r="EG75" s="267"/>
      <c r="EH75" s="267"/>
      <c r="EI75" s="267"/>
      <c r="EJ75" s="267"/>
      <c r="EK75" s="267"/>
      <c r="EL75" s="282"/>
      <c r="EM75" s="211"/>
      <c r="EN75" s="212"/>
      <c r="EO75" s="212"/>
      <c r="EP75" s="212"/>
      <c r="EQ75" s="213"/>
      <c r="ER75" s="266"/>
      <c r="ES75" s="267"/>
      <c r="ET75" s="267"/>
      <c r="EU75" s="267"/>
      <c r="EV75" s="267"/>
      <c r="EW75" s="267"/>
      <c r="EX75" s="267"/>
      <c r="EY75" s="267"/>
      <c r="EZ75" s="267"/>
      <c r="FA75" s="267"/>
      <c r="FB75" s="282"/>
      <c r="FC75" s="261"/>
      <c r="FD75" s="262"/>
      <c r="FE75" s="262"/>
      <c r="FF75" s="263"/>
      <c r="FG75" s="64"/>
    </row>
    <row r="76" spans="1:163" ht="18" customHeight="1" x14ac:dyDescent="0.15">
      <c r="B76" s="244"/>
      <c r="C76" s="244"/>
      <c r="D76" s="244"/>
      <c r="E76" s="268" t="str">
        <f>IF(B76="","",TEXT(TEXT(請求書!$D$15,"YYYY/MM") &amp; "/" &amp; TEXT(B76,"00"),"AAA"))</f>
        <v/>
      </c>
      <c r="F76" s="269"/>
      <c r="G76" s="269"/>
      <c r="H76" s="270"/>
      <c r="I76" s="271"/>
      <c r="J76" s="271"/>
      <c r="K76" s="271"/>
      <c r="L76" s="271"/>
      <c r="M76" s="271"/>
      <c r="N76" s="271"/>
      <c r="O76" s="272" t="str">
        <f t="shared" si="56"/>
        <v/>
      </c>
      <c r="P76" s="272"/>
      <c r="Q76" s="273" t="str">
        <f t="shared" si="60"/>
        <v/>
      </c>
      <c r="R76" s="274"/>
      <c r="S76" s="274"/>
      <c r="T76" s="274"/>
      <c r="U76" s="274"/>
      <c r="V76" s="275"/>
      <c r="W76" s="276" t="str">
        <f t="shared" si="57"/>
        <v/>
      </c>
      <c r="X76" s="277"/>
      <c r="Y76" s="277"/>
      <c r="Z76" s="277"/>
      <c r="AA76" s="278"/>
      <c r="AB76" s="249"/>
      <c r="AC76" s="250"/>
      <c r="AD76" s="249"/>
      <c r="AE76" s="250"/>
      <c r="AF76" s="251" t="str">
        <f t="shared" si="49"/>
        <v/>
      </c>
      <c r="AG76" s="252"/>
      <c r="AH76" s="253"/>
      <c r="AI76" s="254" t="str">
        <f t="shared" si="61"/>
        <v/>
      </c>
      <c r="AJ76" s="255"/>
      <c r="AK76" s="256"/>
      <c r="AL76" s="254" t="str">
        <f t="shared" si="59"/>
        <v/>
      </c>
      <c r="AM76" s="255"/>
      <c r="AN76" s="256"/>
      <c r="AO76" s="257"/>
      <c r="AP76" s="257"/>
      <c r="AQ76" s="257"/>
      <c r="AR76" s="257"/>
      <c r="AS76" s="244"/>
      <c r="AT76" s="244"/>
      <c r="AU76" s="244"/>
      <c r="AV76" s="244"/>
      <c r="AW76" s="100"/>
      <c r="AX76" s="90" t="e">
        <f t="shared" ca="1" si="4"/>
        <v>#N/A</v>
      </c>
      <c r="AY76" s="124" t="str">
        <f t="shared" si="39"/>
        <v/>
      </c>
      <c r="AZ76" s="125" t="str">
        <f t="shared" si="40"/>
        <v/>
      </c>
      <c r="BA76" s="126" t="str">
        <f t="shared" si="5"/>
        <v/>
      </c>
      <c r="BB76" s="126" t="str">
        <f t="shared" si="6"/>
        <v/>
      </c>
      <c r="BC76" s="127" t="str">
        <f t="shared" si="7"/>
        <v/>
      </c>
      <c r="BD76" s="127" t="str">
        <f t="shared" si="8"/>
        <v/>
      </c>
      <c r="BE76" s="126" t="str">
        <f t="shared" si="9"/>
        <v/>
      </c>
      <c r="BF76" s="126" t="str">
        <f t="shared" si="10"/>
        <v/>
      </c>
      <c r="BG76" s="128" t="str">
        <f t="shared" si="41"/>
        <v/>
      </c>
      <c r="BH76" s="124" t="str">
        <f t="shared" si="1"/>
        <v/>
      </c>
      <c r="BI76" s="128" t="e">
        <f ca="1">IF(AND($AX76&lt;&gt;"",BE76&lt;&gt;"",BG76&gt;=IF(BG77="",0,BG77)),SUM(INDIRECT("bh"&amp;ROW()-BG76+1):BH76),"")</f>
        <v>#N/A</v>
      </c>
      <c r="BJ76" s="128" t="e">
        <f t="shared" ca="1" si="11"/>
        <v>#N/A</v>
      </c>
      <c r="BK76" s="128" t="e">
        <f t="shared" ca="1" si="12"/>
        <v>#N/A</v>
      </c>
      <c r="BL76" s="128" t="e">
        <f ca="1">IF(BK76="","",LEFT(AX76,3)&amp;TEXT(VLOOKUP(BK76,基本設定!$D$3:$E$50,2,FALSE),"000"))</f>
        <v>#N/A</v>
      </c>
      <c r="BM76" s="128" t="e">
        <f ca="1">IF(BL76="","",VLOOKUP(BL76,単価設定!$A$3:$F$477,6,FALSE))</f>
        <v>#N/A</v>
      </c>
      <c r="BN76" s="128" t="str">
        <f t="shared" si="42"/>
        <v/>
      </c>
      <c r="BO76" s="128" t="str">
        <f t="shared" si="13"/>
        <v/>
      </c>
      <c r="BP76" s="124" t="str">
        <f t="shared" si="50"/>
        <v/>
      </c>
      <c r="BQ76" s="128" t="str">
        <f t="shared" si="51"/>
        <v/>
      </c>
      <c r="BR76" s="129" t="str">
        <f t="shared" si="52"/>
        <v/>
      </c>
      <c r="BS76" s="129" t="str">
        <f t="shared" si="53"/>
        <v/>
      </c>
      <c r="BT76" s="127" t="str">
        <f t="shared" si="18"/>
        <v/>
      </c>
      <c r="BU76" s="127" t="str">
        <f t="shared" si="19"/>
        <v/>
      </c>
      <c r="BV76" s="126" t="str">
        <f t="shared" si="20"/>
        <v/>
      </c>
      <c r="BW76" s="126" t="str">
        <f t="shared" si="21"/>
        <v/>
      </c>
      <c r="BX76" s="128" t="str">
        <f t="shared" si="43"/>
        <v/>
      </c>
      <c r="BY76" s="124" t="str">
        <f t="shared" si="2"/>
        <v/>
      </c>
      <c r="BZ76" s="128" t="e">
        <f ca="1">IF(AND($AX76&lt;&gt;"",BV76&lt;&gt;"",BX76&gt;=IF(BX77="",0,BX77)),SUM(INDIRECT("by" &amp; ROW()-BX76+1):BY76),"")</f>
        <v>#N/A</v>
      </c>
      <c r="CA76" s="128" t="e">
        <f t="shared" ca="1" si="22"/>
        <v>#N/A</v>
      </c>
      <c r="CB76" s="128" t="e">
        <f t="shared" ca="1" si="23"/>
        <v>#N/A</v>
      </c>
      <c r="CC76" s="128" t="e">
        <f ca="1">IF(CB76="","",LEFT($AX76,3)&amp;TEXT(VLOOKUP(CB76,基本設定!$D$3:$E$50,2,FALSE),"100"))</f>
        <v>#N/A</v>
      </c>
      <c r="CD76" s="128" t="e">
        <f ca="1">IF(CC76="","",VLOOKUP(CC76,単価設定!$A$3:$F$477,6,FALSE))</f>
        <v>#N/A</v>
      </c>
      <c r="CE76" s="128" t="str">
        <f t="shared" si="44"/>
        <v/>
      </c>
      <c r="CF76" s="128" t="str">
        <f t="shared" si="24"/>
        <v/>
      </c>
      <c r="CG76" s="128" t="e">
        <f t="shared" ca="1" si="54"/>
        <v>#N/A</v>
      </c>
      <c r="CH76" s="128" t="e">
        <f ca="1">IF(CG76="","",VLOOKUP(CG76,単価設定!$A$3:$F$478,6,FALSE))</f>
        <v>#N/A</v>
      </c>
      <c r="CI76" s="128" t="e">
        <f t="shared" ca="1" si="55"/>
        <v>#N/A</v>
      </c>
      <c r="CJ76" s="128" t="e">
        <f ca="1">IF(CI76="","",VLOOKUP(CI76,単価設定!$A$3:$F$478,6,FALSE))</f>
        <v>#N/A</v>
      </c>
      <c r="CK76" s="128" t="e">
        <f t="shared" ca="1" si="27"/>
        <v>#N/A</v>
      </c>
      <c r="CL76" s="128" t="e">
        <f ca="1">SUM(CK$15:$CK76)</f>
        <v>#N/A</v>
      </c>
      <c r="CM76" s="128" t="e">
        <f t="shared" ca="1" si="28"/>
        <v>#N/A</v>
      </c>
      <c r="CN76" s="128" t="e">
        <f t="shared" ca="1" si="47"/>
        <v>#N/A</v>
      </c>
      <c r="CO76" s="128" t="e">
        <f t="shared" ca="1" si="29"/>
        <v>#N/A</v>
      </c>
      <c r="CP76" s="146" t="e">
        <f t="shared" ca="1" si="30"/>
        <v>#N/A</v>
      </c>
      <c r="CQ76" s="146" t="e">
        <f t="shared" ca="1" si="31"/>
        <v>#N/A</v>
      </c>
      <c r="CR76" s="146" t="e">
        <f t="shared" ca="1" si="32"/>
        <v>#N/A</v>
      </c>
      <c r="CS76" s="146" t="e">
        <f t="shared" ca="1" si="33"/>
        <v>#N/A</v>
      </c>
      <c r="CT76" s="128" t="e">
        <f ca="1">IF(BL76&lt;&gt;"",IF(COUNTIF(BL$15:BL76,BL76)=1,ROW(),""),"")</f>
        <v>#N/A</v>
      </c>
      <c r="CU76" s="128" t="e">
        <f ca="1">IF(CB76&lt;&gt;"",IF(COUNTIF(CB$15:CB76,CB76)=1,ROW(),""),"")</f>
        <v>#N/A</v>
      </c>
      <c r="CV76" s="128" t="e">
        <f ca="1">IF(CG76&lt;&gt;"",IF(COUNTIF(CG$15:CG76,CG76)=1,ROW(),""),"")</f>
        <v>#N/A</v>
      </c>
      <c r="CW76" s="146" t="e">
        <f ca="1">IF(CI76&lt;&gt;"",IF(COUNTIF(CI$15:CI76,CI76)=1,ROW(),""),"")</f>
        <v>#N/A</v>
      </c>
      <c r="CX76" s="128" t="str">
        <f t="shared" ca="1" si="34"/>
        <v/>
      </c>
      <c r="CY76" s="128" t="str">
        <f t="shared" ca="1" si="35"/>
        <v/>
      </c>
      <c r="CZ76" s="128" t="str">
        <f t="shared" ca="1" si="36"/>
        <v/>
      </c>
      <c r="DA76" s="146" t="str">
        <f t="shared" ca="1" si="37"/>
        <v/>
      </c>
      <c r="DD76" s="65"/>
      <c r="DE76" s="326"/>
      <c r="DF76" s="327"/>
      <c r="DG76" s="328"/>
      <c r="DH76" s="303" t="str">
        <f ca="1">IFERROR(VLOOKUP(TEXT(SMALL($CX$15:$DA$143,16),"000000"),単価設定!$A$3:$F$478,1,FALSE),"")</f>
        <v/>
      </c>
      <c r="DI76" s="304"/>
      <c r="DJ76" s="304"/>
      <c r="DK76" s="304"/>
      <c r="DL76" s="304"/>
      <c r="DM76" s="304"/>
      <c r="DN76" s="304"/>
      <c r="DO76" s="304"/>
      <c r="DP76" s="305"/>
      <c r="DQ76" s="306" t="str">
        <f ca="1">IF(ISERROR(VLOOKUP(DH76,単価設定!$A$3:$F$478,4,FALSE)),"",VLOOKUP(DH76,単価設定!$A$3:$F$478,4,FALSE))</f>
        <v/>
      </c>
      <c r="DR76" s="307"/>
      <c r="DS76" s="307"/>
      <c r="DT76" s="307"/>
      <c r="DU76" s="307"/>
      <c r="DV76" s="307"/>
      <c r="DW76" s="307"/>
      <c r="DX76" s="307"/>
      <c r="DY76" s="307"/>
      <c r="DZ76" s="307"/>
      <c r="EA76" s="307"/>
      <c r="EB76" s="307"/>
      <c r="EC76" s="308"/>
      <c r="ED76" s="264" t="str">
        <f ca="1">IF(ISERROR(VLOOKUP(DH76,単価設定!$A$3:$F$478,5,FALSE)),"",VLOOKUP(DH76,単価設定!$A$3:$F$478,5,FALSE))</f>
        <v/>
      </c>
      <c r="EE76" s="265"/>
      <c r="EF76" s="265"/>
      <c r="EG76" s="265"/>
      <c r="EH76" s="265"/>
      <c r="EI76" s="265"/>
      <c r="EJ76" s="265"/>
      <c r="EK76" s="265"/>
      <c r="EL76" s="281"/>
      <c r="EM76" s="303" t="str">
        <f ca="1">IF(DH76="","",COUNTIF($BL$15:$BL$143,DH76)+COUNTIF($CC$15:$CC$143,DH76)+COUNTIF($CG$15:$CG$143,DH76)+COUNTIF($CI$15:$CI$143,DH76))</f>
        <v/>
      </c>
      <c r="EN76" s="304"/>
      <c r="EO76" s="304"/>
      <c r="EP76" s="304"/>
      <c r="EQ76" s="305"/>
      <c r="ER76" s="264" t="str">
        <f ca="1">IF(AND(ED76&lt;&gt;"",EM76&lt;&gt;""),IF(ED76*EM76=0,"",ED76*EM76),"")</f>
        <v/>
      </c>
      <c r="ES76" s="265"/>
      <c r="ET76" s="265"/>
      <c r="EU76" s="265"/>
      <c r="EV76" s="265"/>
      <c r="EW76" s="265"/>
      <c r="EX76" s="265"/>
      <c r="EY76" s="265"/>
      <c r="EZ76" s="265"/>
      <c r="FA76" s="265"/>
      <c r="FB76" s="281"/>
      <c r="FC76" s="258"/>
      <c r="FD76" s="259"/>
      <c r="FE76" s="259"/>
      <c r="FF76" s="260"/>
      <c r="FG76" s="64"/>
    </row>
    <row r="77" spans="1:163" ht="18" customHeight="1" x14ac:dyDescent="0.15">
      <c r="B77" s="244"/>
      <c r="C77" s="244"/>
      <c r="D77" s="244"/>
      <c r="E77" s="268" t="str">
        <f>IF(B77="","",TEXT(TEXT(請求書!$D$15,"YYYY/MM") &amp; "/" &amp; TEXT(B77,"00"),"AAA"))</f>
        <v/>
      </c>
      <c r="F77" s="269"/>
      <c r="G77" s="269"/>
      <c r="H77" s="270"/>
      <c r="I77" s="271"/>
      <c r="J77" s="271"/>
      <c r="K77" s="271"/>
      <c r="L77" s="271"/>
      <c r="M77" s="271"/>
      <c r="N77" s="271"/>
      <c r="O77" s="272" t="str">
        <f t="shared" si="56"/>
        <v/>
      </c>
      <c r="P77" s="272"/>
      <c r="Q77" s="273" t="str">
        <f t="shared" si="60"/>
        <v/>
      </c>
      <c r="R77" s="274"/>
      <c r="S77" s="274"/>
      <c r="T77" s="274"/>
      <c r="U77" s="274"/>
      <c r="V77" s="275"/>
      <c r="W77" s="276" t="str">
        <f t="shared" si="57"/>
        <v/>
      </c>
      <c r="X77" s="277"/>
      <c r="Y77" s="277"/>
      <c r="Z77" s="277"/>
      <c r="AA77" s="278"/>
      <c r="AB77" s="249"/>
      <c r="AC77" s="250"/>
      <c r="AD77" s="249"/>
      <c r="AE77" s="250"/>
      <c r="AF77" s="251" t="str">
        <f t="shared" si="49"/>
        <v/>
      </c>
      <c r="AG77" s="252"/>
      <c r="AH77" s="253"/>
      <c r="AI77" s="254" t="str">
        <f t="shared" si="61"/>
        <v/>
      </c>
      <c r="AJ77" s="255"/>
      <c r="AK77" s="256"/>
      <c r="AL77" s="254" t="str">
        <f t="shared" si="59"/>
        <v/>
      </c>
      <c r="AM77" s="255"/>
      <c r="AN77" s="256"/>
      <c r="AO77" s="257"/>
      <c r="AP77" s="257"/>
      <c r="AQ77" s="257"/>
      <c r="AR77" s="257"/>
      <c r="AS77" s="244"/>
      <c r="AT77" s="244"/>
      <c r="AU77" s="244"/>
      <c r="AV77" s="244"/>
      <c r="AW77" s="100"/>
      <c r="AX77" s="90" t="e">
        <f t="shared" ca="1" si="4"/>
        <v>#N/A</v>
      </c>
      <c r="AY77" s="124" t="str">
        <f t="shared" si="39"/>
        <v/>
      </c>
      <c r="AZ77" s="125" t="str">
        <f t="shared" si="40"/>
        <v/>
      </c>
      <c r="BA77" s="126" t="str">
        <f t="shared" si="5"/>
        <v/>
      </c>
      <c r="BB77" s="126" t="str">
        <f t="shared" si="6"/>
        <v/>
      </c>
      <c r="BC77" s="127" t="str">
        <f t="shared" si="7"/>
        <v/>
      </c>
      <c r="BD77" s="127" t="str">
        <f t="shared" si="8"/>
        <v/>
      </c>
      <c r="BE77" s="126" t="str">
        <f t="shared" si="9"/>
        <v/>
      </c>
      <c r="BF77" s="126" t="str">
        <f t="shared" si="10"/>
        <v/>
      </c>
      <c r="BG77" s="128" t="str">
        <f t="shared" si="41"/>
        <v/>
      </c>
      <c r="BH77" s="124" t="str">
        <f t="shared" si="1"/>
        <v/>
      </c>
      <c r="BI77" s="128" t="e">
        <f ca="1">IF(AND($AX77&lt;&gt;"",BE77&lt;&gt;"",BG77&gt;=IF(BG78="",0,BG78)),SUM(INDIRECT("bh"&amp;ROW()-BG77+1):BH77),"")</f>
        <v>#N/A</v>
      </c>
      <c r="BJ77" s="128" t="e">
        <f t="shared" ca="1" si="11"/>
        <v>#N/A</v>
      </c>
      <c r="BK77" s="128" t="e">
        <f t="shared" ca="1" si="12"/>
        <v>#N/A</v>
      </c>
      <c r="BL77" s="128" t="e">
        <f ca="1">IF(BK77="","",LEFT(AX77,3)&amp;TEXT(VLOOKUP(BK77,基本設定!$D$3:$E$50,2,FALSE),"000"))</f>
        <v>#N/A</v>
      </c>
      <c r="BM77" s="128" t="e">
        <f ca="1">IF(BL77="","",VLOOKUP(BL77,単価設定!$A$3:$F$477,6,FALSE))</f>
        <v>#N/A</v>
      </c>
      <c r="BN77" s="128" t="str">
        <f t="shared" si="42"/>
        <v/>
      </c>
      <c r="BO77" s="128" t="str">
        <f t="shared" si="13"/>
        <v/>
      </c>
      <c r="BP77" s="124" t="str">
        <f t="shared" si="50"/>
        <v/>
      </c>
      <c r="BQ77" s="128" t="str">
        <f t="shared" si="51"/>
        <v/>
      </c>
      <c r="BR77" s="129" t="str">
        <f t="shared" si="52"/>
        <v/>
      </c>
      <c r="BS77" s="129" t="str">
        <f t="shared" si="53"/>
        <v/>
      </c>
      <c r="BT77" s="127" t="str">
        <f t="shared" si="18"/>
        <v/>
      </c>
      <c r="BU77" s="127" t="str">
        <f t="shared" si="19"/>
        <v/>
      </c>
      <c r="BV77" s="126" t="str">
        <f t="shared" si="20"/>
        <v/>
      </c>
      <c r="BW77" s="126" t="str">
        <f t="shared" si="21"/>
        <v/>
      </c>
      <c r="BX77" s="128" t="str">
        <f t="shared" si="43"/>
        <v/>
      </c>
      <c r="BY77" s="124" t="str">
        <f t="shared" si="2"/>
        <v/>
      </c>
      <c r="BZ77" s="128" t="e">
        <f ca="1">IF(AND($AX77&lt;&gt;"",BV77&lt;&gt;"",BX77&gt;=IF(BX78="",0,BX78)),SUM(INDIRECT("by" &amp; ROW()-BX77+1):BY77),"")</f>
        <v>#N/A</v>
      </c>
      <c r="CA77" s="128" t="e">
        <f t="shared" ca="1" si="22"/>
        <v>#N/A</v>
      </c>
      <c r="CB77" s="128" t="e">
        <f t="shared" ca="1" si="23"/>
        <v>#N/A</v>
      </c>
      <c r="CC77" s="128" t="e">
        <f ca="1">IF(CB77="","",LEFT($AX77,3)&amp;TEXT(VLOOKUP(CB77,基本設定!$D$3:$E$50,2,FALSE),"100"))</f>
        <v>#N/A</v>
      </c>
      <c r="CD77" s="128" t="e">
        <f ca="1">IF(CC77="","",VLOOKUP(CC77,単価設定!$A$3:$F$477,6,FALSE))</f>
        <v>#N/A</v>
      </c>
      <c r="CE77" s="128" t="str">
        <f t="shared" si="44"/>
        <v/>
      </c>
      <c r="CF77" s="128" t="str">
        <f t="shared" si="24"/>
        <v/>
      </c>
      <c r="CG77" s="128" t="e">
        <f t="shared" ca="1" si="54"/>
        <v>#N/A</v>
      </c>
      <c r="CH77" s="128" t="e">
        <f ca="1">IF(CG77="","",VLOOKUP(CG77,単価設定!$A$3:$F$478,6,FALSE))</f>
        <v>#N/A</v>
      </c>
      <c r="CI77" s="128" t="e">
        <f t="shared" ca="1" si="55"/>
        <v>#N/A</v>
      </c>
      <c r="CJ77" s="128" t="e">
        <f ca="1">IF(CI77="","",VLOOKUP(CI77,単価設定!$A$3:$F$478,6,FALSE))</f>
        <v>#N/A</v>
      </c>
      <c r="CK77" s="128" t="e">
        <f t="shared" ca="1" si="27"/>
        <v>#N/A</v>
      </c>
      <c r="CL77" s="128" t="e">
        <f ca="1">SUM(CK$15:$CK77)</f>
        <v>#N/A</v>
      </c>
      <c r="CM77" s="128" t="e">
        <f t="shared" ca="1" si="28"/>
        <v>#N/A</v>
      </c>
      <c r="CN77" s="128" t="e">
        <f t="shared" ca="1" si="47"/>
        <v>#N/A</v>
      </c>
      <c r="CO77" s="128" t="e">
        <f t="shared" ca="1" si="29"/>
        <v>#N/A</v>
      </c>
      <c r="CP77" s="146" t="e">
        <f t="shared" ca="1" si="30"/>
        <v>#N/A</v>
      </c>
      <c r="CQ77" s="146" t="e">
        <f t="shared" ca="1" si="31"/>
        <v>#N/A</v>
      </c>
      <c r="CR77" s="146" t="e">
        <f t="shared" ca="1" si="32"/>
        <v>#N/A</v>
      </c>
      <c r="CS77" s="146" t="e">
        <f t="shared" ca="1" si="33"/>
        <v>#N/A</v>
      </c>
      <c r="CT77" s="128" t="e">
        <f ca="1">IF(BL77&lt;&gt;"",IF(COUNTIF(BL$15:BL77,BL77)=1,ROW(),""),"")</f>
        <v>#N/A</v>
      </c>
      <c r="CU77" s="128" t="e">
        <f ca="1">IF(CB77&lt;&gt;"",IF(COUNTIF(CB$15:CB77,CB77)=1,ROW(),""),"")</f>
        <v>#N/A</v>
      </c>
      <c r="CV77" s="128" t="e">
        <f ca="1">IF(CG77&lt;&gt;"",IF(COUNTIF(CG$15:CG77,CG77)=1,ROW(),""),"")</f>
        <v>#N/A</v>
      </c>
      <c r="CW77" s="146" t="e">
        <f ca="1">IF(CI77&lt;&gt;"",IF(COUNTIF(CI$15:CI77,CI77)=1,ROW(),""),"")</f>
        <v>#N/A</v>
      </c>
      <c r="CX77" s="128" t="str">
        <f t="shared" ca="1" si="34"/>
        <v/>
      </c>
      <c r="CY77" s="128" t="str">
        <f t="shared" ca="1" si="35"/>
        <v/>
      </c>
      <c r="CZ77" s="128" t="str">
        <f t="shared" ca="1" si="36"/>
        <v/>
      </c>
      <c r="DA77" s="146" t="str">
        <f t="shared" ca="1" si="37"/>
        <v/>
      </c>
      <c r="DD77" s="65"/>
      <c r="DE77" s="326"/>
      <c r="DF77" s="327"/>
      <c r="DG77" s="328"/>
      <c r="DH77" s="211"/>
      <c r="DI77" s="212"/>
      <c r="DJ77" s="212"/>
      <c r="DK77" s="212"/>
      <c r="DL77" s="212"/>
      <c r="DM77" s="212"/>
      <c r="DN77" s="212"/>
      <c r="DO77" s="212"/>
      <c r="DP77" s="213"/>
      <c r="DQ77" s="312"/>
      <c r="DR77" s="313"/>
      <c r="DS77" s="313"/>
      <c r="DT77" s="313"/>
      <c r="DU77" s="313"/>
      <c r="DV77" s="313"/>
      <c r="DW77" s="313"/>
      <c r="DX77" s="313"/>
      <c r="DY77" s="313"/>
      <c r="DZ77" s="313"/>
      <c r="EA77" s="313"/>
      <c r="EB77" s="313"/>
      <c r="EC77" s="314"/>
      <c r="ED77" s="266"/>
      <c r="EE77" s="267"/>
      <c r="EF77" s="267"/>
      <c r="EG77" s="267"/>
      <c r="EH77" s="267"/>
      <c r="EI77" s="267"/>
      <c r="EJ77" s="267"/>
      <c r="EK77" s="267"/>
      <c r="EL77" s="282"/>
      <c r="EM77" s="211"/>
      <c r="EN77" s="212"/>
      <c r="EO77" s="212"/>
      <c r="EP77" s="212"/>
      <c r="EQ77" s="213"/>
      <c r="ER77" s="266"/>
      <c r="ES77" s="267"/>
      <c r="ET77" s="267"/>
      <c r="EU77" s="267"/>
      <c r="EV77" s="267"/>
      <c r="EW77" s="267"/>
      <c r="EX77" s="267"/>
      <c r="EY77" s="267"/>
      <c r="EZ77" s="267"/>
      <c r="FA77" s="267"/>
      <c r="FB77" s="282"/>
      <c r="FC77" s="261"/>
      <c r="FD77" s="262"/>
      <c r="FE77" s="262"/>
      <c r="FF77" s="263"/>
      <c r="FG77" s="64"/>
    </row>
    <row r="78" spans="1:163" ht="18" customHeight="1" x14ac:dyDescent="0.15">
      <c r="B78" s="244"/>
      <c r="C78" s="244"/>
      <c r="D78" s="244"/>
      <c r="E78" s="268" t="str">
        <f>IF(B78="","",TEXT(TEXT(請求書!$D$15,"YYYY/MM") &amp; "/" &amp; TEXT(B78,"00"),"AAA"))</f>
        <v/>
      </c>
      <c r="F78" s="269"/>
      <c r="G78" s="269"/>
      <c r="H78" s="270"/>
      <c r="I78" s="271"/>
      <c r="J78" s="271"/>
      <c r="K78" s="271"/>
      <c r="L78" s="271"/>
      <c r="M78" s="271"/>
      <c r="N78" s="271"/>
      <c r="O78" s="272" t="str">
        <f t="shared" si="56"/>
        <v/>
      </c>
      <c r="P78" s="272"/>
      <c r="Q78" s="273" t="str">
        <f t="shared" si="60"/>
        <v/>
      </c>
      <c r="R78" s="274"/>
      <c r="S78" s="274"/>
      <c r="T78" s="274"/>
      <c r="U78" s="274"/>
      <c r="V78" s="275"/>
      <c r="W78" s="276" t="str">
        <f t="shared" si="57"/>
        <v/>
      </c>
      <c r="X78" s="277"/>
      <c r="Y78" s="277"/>
      <c r="Z78" s="277"/>
      <c r="AA78" s="278"/>
      <c r="AB78" s="249"/>
      <c r="AC78" s="250"/>
      <c r="AD78" s="249"/>
      <c r="AE78" s="250"/>
      <c r="AF78" s="251" t="str">
        <f t="shared" si="49"/>
        <v/>
      </c>
      <c r="AG78" s="252"/>
      <c r="AH78" s="253"/>
      <c r="AI78" s="254" t="str">
        <f t="shared" si="61"/>
        <v/>
      </c>
      <c r="AJ78" s="255"/>
      <c r="AK78" s="256"/>
      <c r="AL78" s="254" t="str">
        <f t="shared" si="59"/>
        <v/>
      </c>
      <c r="AM78" s="255"/>
      <c r="AN78" s="256"/>
      <c r="AO78" s="257"/>
      <c r="AP78" s="257"/>
      <c r="AQ78" s="257"/>
      <c r="AR78" s="257"/>
      <c r="AS78" s="244"/>
      <c r="AT78" s="244"/>
      <c r="AU78" s="244"/>
      <c r="AV78" s="244"/>
      <c r="AW78" s="100"/>
      <c r="AX78" s="90" t="e">
        <f t="shared" ca="1" si="4"/>
        <v>#N/A</v>
      </c>
      <c r="AY78" s="124" t="str">
        <f t="shared" si="39"/>
        <v/>
      </c>
      <c r="AZ78" s="125" t="str">
        <f t="shared" si="40"/>
        <v/>
      </c>
      <c r="BA78" s="126" t="str">
        <f t="shared" si="5"/>
        <v/>
      </c>
      <c r="BB78" s="126" t="str">
        <f t="shared" si="6"/>
        <v/>
      </c>
      <c r="BC78" s="127" t="str">
        <f t="shared" si="7"/>
        <v/>
      </c>
      <c r="BD78" s="127" t="str">
        <f t="shared" si="8"/>
        <v/>
      </c>
      <c r="BE78" s="126" t="str">
        <f t="shared" si="9"/>
        <v/>
      </c>
      <c r="BF78" s="126" t="str">
        <f t="shared" si="10"/>
        <v/>
      </c>
      <c r="BG78" s="128" t="str">
        <f t="shared" si="41"/>
        <v/>
      </c>
      <c r="BH78" s="124" t="str">
        <f t="shared" si="1"/>
        <v/>
      </c>
      <c r="BI78" s="128" t="e">
        <f ca="1">IF(AND($AX78&lt;&gt;"",BE78&lt;&gt;"",BG78&gt;=IF(BG79="",0,BG79)),SUM(INDIRECT("bh"&amp;ROW()-BG78+1):BH78),"")</f>
        <v>#N/A</v>
      </c>
      <c r="BJ78" s="128" t="e">
        <f t="shared" ca="1" si="11"/>
        <v>#N/A</v>
      </c>
      <c r="BK78" s="128" t="e">
        <f t="shared" ca="1" si="12"/>
        <v>#N/A</v>
      </c>
      <c r="BL78" s="128" t="e">
        <f ca="1">IF(BK78="","",LEFT(AX78,3)&amp;TEXT(VLOOKUP(BK78,基本設定!$D$3:$E$50,2,FALSE),"000"))</f>
        <v>#N/A</v>
      </c>
      <c r="BM78" s="128" t="e">
        <f ca="1">IF(BL78="","",VLOOKUP(BL78,単価設定!$A$3:$F$477,6,FALSE))</f>
        <v>#N/A</v>
      </c>
      <c r="BN78" s="128" t="str">
        <f t="shared" si="42"/>
        <v/>
      </c>
      <c r="BO78" s="128" t="str">
        <f t="shared" si="13"/>
        <v/>
      </c>
      <c r="BP78" s="124" t="str">
        <f t="shared" si="50"/>
        <v/>
      </c>
      <c r="BQ78" s="128" t="str">
        <f t="shared" si="51"/>
        <v/>
      </c>
      <c r="BR78" s="129" t="str">
        <f t="shared" si="52"/>
        <v/>
      </c>
      <c r="BS78" s="129" t="str">
        <f t="shared" si="53"/>
        <v/>
      </c>
      <c r="BT78" s="127" t="str">
        <f t="shared" si="18"/>
        <v/>
      </c>
      <c r="BU78" s="127" t="str">
        <f t="shared" si="19"/>
        <v/>
      </c>
      <c r="BV78" s="126" t="str">
        <f t="shared" si="20"/>
        <v/>
      </c>
      <c r="BW78" s="126" t="str">
        <f t="shared" si="21"/>
        <v/>
      </c>
      <c r="BX78" s="128" t="str">
        <f t="shared" si="43"/>
        <v/>
      </c>
      <c r="BY78" s="124" t="str">
        <f t="shared" si="2"/>
        <v/>
      </c>
      <c r="BZ78" s="128" t="e">
        <f ca="1">IF(AND($AX78&lt;&gt;"",BV78&lt;&gt;"",BX78&gt;=IF(BX79="",0,BX79)),SUM(INDIRECT("by" &amp; ROW()-BX78+1):BY78),"")</f>
        <v>#N/A</v>
      </c>
      <c r="CA78" s="128" t="e">
        <f t="shared" ca="1" si="22"/>
        <v>#N/A</v>
      </c>
      <c r="CB78" s="128" t="e">
        <f t="shared" ca="1" si="23"/>
        <v>#N/A</v>
      </c>
      <c r="CC78" s="128" t="e">
        <f ca="1">IF(CB78="","",LEFT($AX78,3)&amp;TEXT(VLOOKUP(CB78,基本設定!$D$3:$E$50,2,FALSE),"100"))</f>
        <v>#N/A</v>
      </c>
      <c r="CD78" s="128" t="e">
        <f ca="1">IF(CC78="","",VLOOKUP(CC78,単価設定!$A$3:$F$477,6,FALSE))</f>
        <v>#N/A</v>
      </c>
      <c r="CE78" s="128" t="str">
        <f t="shared" si="44"/>
        <v/>
      </c>
      <c r="CF78" s="128" t="str">
        <f t="shared" si="24"/>
        <v/>
      </c>
      <c r="CG78" s="128" t="e">
        <f t="shared" ca="1" si="54"/>
        <v>#N/A</v>
      </c>
      <c r="CH78" s="128" t="e">
        <f ca="1">IF(CG78="","",VLOOKUP(CG78,単価設定!$A$3:$F$478,6,FALSE))</f>
        <v>#N/A</v>
      </c>
      <c r="CI78" s="128" t="e">
        <f t="shared" ca="1" si="55"/>
        <v>#N/A</v>
      </c>
      <c r="CJ78" s="128" t="e">
        <f ca="1">IF(CI78="","",VLOOKUP(CI78,単価設定!$A$3:$F$478,6,FALSE))</f>
        <v>#N/A</v>
      </c>
      <c r="CK78" s="128" t="e">
        <f t="shared" ca="1" si="27"/>
        <v>#N/A</v>
      </c>
      <c r="CL78" s="128" t="e">
        <f ca="1">SUM(CK$15:$CK78)</f>
        <v>#N/A</v>
      </c>
      <c r="CM78" s="128" t="e">
        <f t="shared" ca="1" si="28"/>
        <v>#N/A</v>
      </c>
      <c r="CN78" s="128" t="e">
        <f t="shared" ca="1" si="47"/>
        <v>#N/A</v>
      </c>
      <c r="CO78" s="128" t="e">
        <f t="shared" ca="1" si="29"/>
        <v>#N/A</v>
      </c>
      <c r="CP78" s="146" t="e">
        <f t="shared" ca="1" si="30"/>
        <v>#N/A</v>
      </c>
      <c r="CQ78" s="146" t="e">
        <f t="shared" ca="1" si="31"/>
        <v>#N/A</v>
      </c>
      <c r="CR78" s="146" t="e">
        <f t="shared" ca="1" si="32"/>
        <v>#N/A</v>
      </c>
      <c r="CS78" s="146" t="e">
        <f t="shared" ca="1" si="33"/>
        <v>#N/A</v>
      </c>
      <c r="CT78" s="128" t="e">
        <f ca="1">IF(BL78&lt;&gt;"",IF(COUNTIF(BL$15:BL78,BL78)=1,ROW(),""),"")</f>
        <v>#N/A</v>
      </c>
      <c r="CU78" s="128" t="e">
        <f ca="1">IF(CB78&lt;&gt;"",IF(COUNTIF(CB$15:CB78,CB78)=1,ROW(),""),"")</f>
        <v>#N/A</v>
      </c>
      <c r="CV78" s="128" t="e">
        <f ca="1">IF(CG78&lt;&gt;"",IF(COUNTIF(CG$15:CG78,CG78)=1,ROW(),""),"")</f>
        <v>#N/A</v>
      </c>
      <c r="CW78" s="146" t="e">
        <f ca="1">IF(CI78&lt;&gt;"",IF(COUNTIF(CI$15:CI78,CI78)=1,ROW(),""),"")</f>
        <v>#N/A</v>
      </c>
      <c r="CX78" s="128" t="str">
        <f t="shared" ca="1" si="34"/>
        <v/>
      </c>
      <c r="CY78" s="128" t="str">
        <f t="shared" ca="1" si="35"/>
        <v/>
      </c>
      <c r="CZ78" s="128" t="str">
        <f t="shared" ca="1" si="36"/>
        <v/>
      </c>
      <c r="DA78" s="146" t="str">
        <f t="shared" ca="1" si="37"/>
        <v/>
      </c>
      <c r="DD78" s="65"/>
      <c r="DE78" s="326"/>
      <c r="DF78" s="327"/>
      <c r="DG78" s="328"/>
      <c r="DH78" s="303" t="str">
        <f ca="1">IFERROR(VLOOKUP(TEXT(SMALL($CX$15:$DA$143,17),"000000"),単価設定!$A$3:$F$478,1,FALSE),"")</f>
        <v/>
      </c>
      <c r="DI78" s="304"/>
      <c r="DJ78" s="304"/>
      <c r="DK78" s="304"/>
      <c r="DL78" s="304"/>
      <c r="DM78" s="304"/>
      <c r="DN78" s="304"/>
      <c r="DO78" s="304"/>
      <c r="DP78" s="305"/>
      <c r="DQ78" s="306" t="str">
        <f ca="1">IF(ISERROR(VLOOKUP(DH78,単価設定!$A$3:$F$478,4,FALSE)),"",VLOOKUP(DH78,単価設定!$A$3:$F$478,4,FALSE))</f>
        <v/>
      </c>
      <c r="DR78" s="307"/>
      <c r="DS78" s="307"/>
      <c r="DT78" s="307"/>
      <c r="DU78" s="307"/>
      <c r="DV78" s="307"/>
      <c r="DW78" s="307"/>
      <c r="DX78" s="307"/>
      <c r="DY78" s="307"/>
      <c r="DZ78" s="307"/>
      <c r="EA78" s="307"/>
      <c r="EB78" s="307"/>
      <c r="EC78" s="308"/>
      <c r="ED78" s="264" t="str">
        <f ca="1">IF(ISERROR(VLOOKUP(DH78,単価設定!$A$3:$F$478,5,FALSE)),"",VLOOKUP(DH78,単価設定!$A$3:$F$478,5,FALSE))</f>
        <v/>
      </c>
      <c r="EE78" s="265"/>
      <c r="EF78" s="265"/>
      <c r="EG78" s="265"/>
      <c r="EH78" s="265"/>
      <c r="EI78" s="265"/>
      <c r="EJ78" s="265"/>
      <c r="EK78" s="265"/>
      <c r="EL78" s="281"/>
      <c r="EM78" s="303" t="str">
        <f ca="1">IF(DH78="","",COUNTIF($BL$15:$BL$143,DH78)+COUNTIF($CC$15:$CC$143,DH78)+COUNTIF($CG$15:$CG$143,DH78)+COUNTIF($CI$15:$CI$143,DH78))</f>
        <v/>
      </c>
      <c r="EN78" s="304"/>
      <c r="EO78" s="304"/>
      <c r="EP78" s="304"/>
      <c r="EQ78" s="305"/>
      <c r="ER78" s="264" t="str">
        <f ca="1">IF(AND(ED78&lt;&gt;"",EM78&lt;&gt;""),IF(ED78*EM78=0,"",ED78*EM78),"")</f>
        <v/>
      </c>
      <c r="ES78" s="265"/>
      <c r="ET78" s="265"/>
      <c r="EU78" s="265"/>
      <c r="EV78" s="265"/>
      <c r="EW78" s="265"/>
      <c r="EX78" s="265"/>
      <c r="EY78" s="265"/>
      <c r="EZ78" s="265"/>
      <c r="FA78" s="265"/>
      <c r="FB78" s="281"/>
      <c r="FC78" s="258"/>
      <c r="FD78" s="259"/>
      <c r="FE78" s="259"/>
      <c r="FF78" s="260"/>
      <c r="FG78" s="64"/>
    </row>
    <row r="79" spans="1:163" ht="18" customHeight="1" x14ac:dyDescent="0.15">
      <c r="B79" s="244"/>
      <c r="C79" s="244"/>
      <c r="D79" s="244"/>
      <c r="E79" s="268" t="str">
        <f>IF(B79="","",TEXT(TEXT(請求書!$D$15,"YYYY/MM") &amp; "/" &amp; TEXT(B79,"00"),"AAA"))</f>
        <v/>
      </c>
      <c r="F79" s="269"/>
      <c r="G79" s="269"/>
      <c r="H79" s="270"/>
      <c r="I79" s="271"/>
      <c r="J79" s="271"/>
      <c r="K79" s="271"/>
      <c r="L79" s="271"/>
      <c r="M79" s="271"/>
      <c r="N79" s="271"/>
      <c r="O79" s="272" t="str">
        <f t="shared" si="56"/>
        <v/>
      </c>
      <c r="P79" s="272"/>
      <c r="Q79" s="273" t="str">
        <f t="shared" si="60"/>
        <v/>
      </c>
      <c r="R79" s="274"/>
      <c r="S79" s="274"/>
      <c r="T79" s="274"/>
      <c r="U79" s="274"/>
      <c r="V79" s="275"/>
      <c r="W79" s="276" t="str">
        <f t="shared" si="57"/>
        <v/>
      </c>
      <c r="X79" s="277"/>
      <c r="Y79" s="277"/>
      <c r="Z79" s="277"/>
      <c r="AA79" s="278"/>
      <c r="AB79" s="249"/>
      <c r="AC79" s="250"/>
      <c r="AD79" s="249"/>
      <c r="AE79" s="250"/>
      <c r="AF79" s="251" t="str">
        <f t="shared" si="49"/>
        <v/>
      </c>
      <c r="AG79" s="252"/>
      <c r="AH79" s="253"/>
      <c r="AI79" s="254" t="str">
        <f t="shared" si="61"/>
        <v/>
      </c>
      <c r="AJ79" s="255"/>
      <c r="AK79" s="256"/>
      <c r="AL79" s="254" t="str">
        <f t="shared" si="59"/>
        <v/>
      </c>
      <c r="AM79" s="255"/>
      <c r="AN79" s="256"/>
      <c r="AO79" s="257"/>
      <c r="AP79" s="257"/>
      <c r="AQ79" s="257"/>
      <c r="AR79" s="257"/>
      <c r="AS79" s="244"/>
      <c r="AT79" s="244"/>
      <c r="AU79" s="244"/>
      <c r="AV79" s="244"/>
      <c r="AW79" s="100"/>
      <c r="AX79" s="90" t="e">
        <f t="shared" ca="1" si="4"/>
        <v>#N/A</v>
      </c>
      <c r="AY79" s="124" t="str">
        <f t="shared" si="39"/>
        <v/>
      </c>
      <c r="AZ79" s="125" t="str">
        <f t="shared" si="40"/>
        <v/>
      </c>
      <c r="BA79" s="126" t="str">
        <f t="shared" si="5"/>
        <v/>
      </c>
      <c r="BB79" s="126" t="str">
        <f t="shared" si="6"/>
        <v/>
      </c>
      <c r="BC79" s="127" t="str">
        <f t="shared" si="7"/>
        <v/>
      </c>
      <c r="BD79" s="127" t="str">
        <f t="shared" si="8"/>
        <v/>
      </c>
      <c r="BE79" s="126" t="str">
        <f t="shared" si="9"/>
        <v/>
      </c>
      <c r="BF79" s="126" t="str">
        <f t="shared" si="10"/>
        <v/>
      </c>
      <c r="BG79" s="128" t="str">
        <f t="shared" si="41"/>
        <v/>
      </c>
      <c r="BH79" s="124" t="str">
        <f t="shared" ref="BH79:BH142" si="62">IF(AND(BE79&lt;&gt;"",BF79&lt;&gt;""),HOUR(BF79-BE79)*60+MINUTE(BF79-BE79),"")</f>
        <v/>
      </c>
      <c r="BI79" s="128" t="e">
        <f ca="1">IF(AND($AX79&lt;&gt;"",BE79&lt;&gt;"",BG79&gt;=IF(BG80="",0,BG80)),SUM(INDIRECT("bh"&amp;ROW()-BG79+1):BH79),"")</f>
        <v>#N/A</v>
      </c>
      <c r="BJ79" s="128" t="e">
        <f t="shared" ca="1" si="11"/>
        <v>#N/A</v>
      </c>
      <c r="BK79" s="128" t="e">
        <f t="shared" ca="1" si="12"/>
        <v>#N/A</v>
      </c>
      <c r="BL79" s="128" t="e">
        <f ca="1">IF(BK79="","",LEFT(AX79,3)&amp;TEXT(VLOOKUP(BK79,基本設定!$D$3:$E$50,2,FALSE),"000"))</f>
        <v>#N/A</v>
      </c>
      <c r="BM79" s="128" t="e">
        <f ca="1">IF(BL79="","",VLOOKUP(BL79,単価設定!$A$3:$F$477,6,FALSE))</f>
        <v>#N/A</v>
      </c>
      <c r="BN79" s="128" t="str">
        <f t="shared" si="42"/>
        <v/>
      </c>
      <c r="BO79" s="128" t="str">
        <f t="shared" si="13"/>
        <v/>
      </c>
      <c r="BP79" s="124" t="str">
        <f t="shared" si="50"/>
        <v/>
      </c>
      <c r="BQ79" s="128" t="str">
        <f t="shared" si="51"/>
        <v/>
      </c>
      <c r="BR79" s="129" t="str">
        <f t="shared" si="52"/>
        <v/>
      </c>
      <c r="BS79" s="129" t="str">
        <f t="shared" si="53"/>
        <v/>
      </c>
      <c r="BT79" s="127" t="str">
        <f t="shared" si="18"/>
        <v/>
      </c>
      <c r="BU79" s="127" t="str">
        <f t="shared" si="19"/>
        <v/>
      </c>
      <c r="BV79" s="126" t="str">
        <f t="shared" si="20"/>
        <v/>
      </c>
      <c r="BW79" s="126" t="str">
        <f t="shared" si="21"/>
        <v/>
      </c>
      <c r="BX79" s="128" t="str">
        <f t="shared" si="43"/>
        <v/>
      </c>
      <c r="BY79" s="124" t="str">
        <f t="shared" ref="BY79:BY142" si="63">IF(AND(BV79&lt;&gt;"",BW79&lt;&gt;""),HOUR(BW79-BV79)*60+MINUTE(BW79-BV79),"")</f>
        <v/>
      </c>
      <c r="BZ79" s="128" t="e">
        <f ca="1">IF(AND($AX79&lt;&gt;"",BV79&lt;&gt;"",BX79&gt;=IF(BX80="",0,BX80)),SUM(INDIRECT("by" &amp; ROW()-BX79+1):BY79),"")</f>
        <v>#N/A</v>
      </c>
      <c r="CA79" s="128" t="e">
        <f t="shared" ca="1" si="22"/>
        <v>#N/A</v>
      </c>
      <c r="CB79" s="128" t="e">
        <f t="shared" ca="1" si="23"/>
        <v>#N/A</v>
      </c>
      <c r="CC79" s="128" t="e">
        <f ca="1">IF(CB79="","",LEFT($AX79,3)&amp;TEXT(VLOOKUP(CB79,基本設定!$D$3:$E$50,2,FALSE),"100"))</f>
        <v>#N/A</v>
      </c>
      <c r="CD79" s="128" t="e">
        <f ca="1">IF(CC79="","",VLOOKUP(CC79,単価設定!$A$3:$F$477,6,FALSE))</f>
        <v>#N/A</v>
      </c>
      <c r="CE79" s="128" t="str">
        <f t="shared" si="44"/>
        <v/>
      </c>
      <c r="CF79" s="128" t="str">
        <f t="shared" si="24"/>
        <v/>
      </c>
      <c r="CG79" s="128" t="e">
        <f t="shared" ca="1" si="54"/>
        <v>#N/A</v>
      </c>
      <c r="CH79" s="128" t="e">
        <f ca="1">IF(CG79="","",VLOOKUP(CG79,単価設定!$A$3:$F$478,6,FALSE))</f>
        <v>#N/A</v>
      </c>
      <c r="CI79" s="128" t="e">
        <f t="shared" ca="1" si="55"/>
        <v>#N/A</v>
      </c>
      <c r="CJ79" s="128" t="e">
        <f ca="1">IF(CI79="","",VLOOKUP(CI79,単価設定!$A$3:$F$478,6,FALSE))</f>
        <v>#N/A</v>
      </c>
      <c r="CK79" s="128" t="e">
        <f t="shared" ca="1" si="27"/>
        <v>#N/A</v>
      </c>
      <c r="CL79" s="128" t="e">
        <f ca="1">SUM(CK$15:$CK79)</f>
        <v>#N/A</v>
      </c>
      <c r="CM79" s="128" t="e">
        <f t="shared" ca="1" si="28"/>
        <v>#N/A</v>
      </c>
      <c r="CN79" s="128" t="e">
        <f t="shared" ca="1" si="47"/>
        <v>#N/A</v>
      </c>
      <c r="CO79" s="128" t="e">
        <f t="shared" ca="1" si="29"/>
        <v>#N/A</v>
      </c>
      <c r="CP79" s="146" t="e">
        <f t="shared" ca="1" si="30"/>
        <v>#N/A</v>
      </c>
      <c r="CQ79" s="146" t="e">
        <f t="shared" ca="1" si="31"/>
        <v>#N/A</v>
      </c>
      <c r="CR79" s="146" t="e">
        <f t="shared" ca="1" si="32"/>
        <v>#N/A</v>
      </c>
      <c r="CS79" s="146" t="e">
        <f t="shared" ca="1" si="33"/>
        <v>#N/A</v>
      </c>
      <c r="CT79" s="128" t="e">
        <f ca="1">IF(BL79&lt;&gt;"",IF(COUNTIF(BL$15:BL79,BL79)=1,ROW(),""),"")</f>
        <v>#N/A</v>
      </c>
      <c r="CU79" s="128" t="e">
        <f ca="1">IF(CB79&lt;&gt;"",IF(COUNTIF(CB$15:CB79,CB79)=1,ROW(),""),"")</f>
        <v>#N/A</v>
      </c>
      <c r="CV79" s="128" t="e">
        <f ca="1">IF(CG79&lt;&gt;"",IF(COUNTIF(CG$15:CG79,CG79)=1,ROW(),""),"")</f>
        <v>#N/A</v>
      </c>
      <c r="CW79" s="146" t="e">
        <f ca="1">IF(CI79&lt;&gt;"",IF(COUNTIF(CI$15:CI79,CI79)=1,ROW(),""),"")</f>
        <v>#N/A</v>
      </c>
      <c r="CX79" s="128" t="str">
        <f t="shared" ca="1" si="34"/>
        <v/>
      </c>
      <c r="CY79" s="128" t="str">
        <f t="shared" ca="1" si="35"/>
        <v/>
      </c>
      <c r="CZ79" s="128" t="str">
        <f t="shared" ca="1" si="36"/>
        <v/>
      </c>
      <c r="DA79" s="146" t="str">
        <f t="shared" ca="1" si="37"/>
        <v/>
      </c>
      <c r="DD79" s="65"/>
      <c r="DE79" s="326"/>
      <c r="DF79" s="327"/>
      <c r="DG79" s="328"/>
      <c r="DH79" s="211"/>
      <c r="DI79" s="212"/>
      <c r="DJ79" s="212"/>
      <c r="DK79" s="212"/>
      <c r="DL79" s="212"/>
      <c r="DM79" s="212"/>
      <c r="DN79" s="212"/>
      <c r="DO79" s="212"/>
      <c r="DP79" s="213"/>
      <c r="DQ79" s="312"/>
      <c r="DR79" s="313"/>
      <c r="DS79" s="313"/>
      <c r="DT79" s="313"/>
      <c r="DU79" s="313"/>
      <c r="DV79" s="313"/>
      <c r="DW79" s="313"/>
      <c r="DX79" s="313"/>
      <c r="DY79" s="313"/>
      <c r="DZ79" s="313"/>
      <c r="EA79" s="313"/>
      <c r="EB79" s="313"/>
      <c r="EC79" s="314"/>
      <c r="ED79" s="266"/>
      <c r="EE79" s="267"/>
      <c r="EF79" s="267"/>
      <c r="EG79" s="267"/>
      <c r="EH79" s="267"/>
      <c r="EI79" s="267"/>
      <c r="EJ79" s="267"/>
      <c r="EK79" s="267"/>
      <c r="EL79" s="282"/>
      <c r="EM79" s="211"/>
      <c r="EN79" s="212"/>
      <c r="EO79" s="212"/>
      <c r="EP79" s="212"/>
      <c r="EQ79" s="213"/>
      <c r="ER79" s="266"/>
      <c r="ES79" s="267"/>
      <c r="ET79" s="267"/>
      <c r="EU79" s="267"/>
      <c r="EV79" s="267"/>
      <c r="EW79" s="267"/>
      <c r="EX79" s="267"/>
      <c r="EY79" s="267"/>
      <c r="EZ79" s="267"/>
      <c r="FA79" s="267"/>
      <c r="FB79" s="282"/>
      <c r="FC79" s="261"/>
      <c r="FD79" s="262"/>
      <c r="FE79" s="262"/>
      <c r="FF79" s="263"/>
      <c r="FG79" s="64"/>
    </row>
    <row r="80" spans="1:163" ht="18" customHeight="1" x14ac:dyDescent="0.15">
      <c r="B80" s="244"/>
      <c r="C80" s="244"/>
      <c r="D80" s="244"/>
      <c r="E80" s="268" t="str">
        <f>IF(B80="","",TEXT(TEXT(請求書!$D$15,"YYYY/MM") &amp; "/" &amp; TEXT(B80,"00"),"AAA"))</f>
        <v/>
      </c>
      <c r="F80" s="269"/>
      <c r="G80" s="269"/>
      <c r="H80" s="270"/>
      <c r="I80" s="271"/>
      <c r="J80" s="271"/>
      <c r="K80" s="271"/>
      <c r="L80" s="271"/>
      <c r="M80" s="271"/>
      <c r="N80" s="271"/>
      <c r="O80" s="272" t="str">
        <f t="shared" si="56"/>
        <v/>
      </c>
      <c r="P80" s="272"/>
      <c r="Q80" s="273" t="str">
        <f t="shared" si="60"/>
        <v/>
      </c>
      <c r="R80" s="274"/>
      <c r="S80" s="274"/>
      <c r="T80" s="274"/>
      <c r="U80" s="274"/>
      <c r="V80" s="275"/>
      <c r="W80" s="276" t="str">
        <f t="shared" si="57"/>
        <v/>
      </c>
      <c r="X80" s="277"/>
      <c r="Y80" s="277"/>
      <c r="Z80" s="277"/>
      <c r="AA80" s="278"/>
      <c r="AB80" s="249"/>
      <c r="AC80" s="250"/>
      <c r="AD80" s="249"/>
      <c r="AE80" s="250"/>
      <c r="AF80" s="251" t="str">
        <f t="shared" si="49"/>
        <v/>
      </c>
      <c r="AG80" s="252"/>
      <c r="AH80" s="253"/>
      <c r="AI80" s="254" t="str">
        <f t="shared" si="61"/>
        <v/>
      </c>
      <c r="AJ80" s="255"/>
      <c r="AK80" s="256"/>
      <c r="AL80" s="254" t="str">
        <f t="shared" si="59"/>
        <v/>
      </c>
      <c r="AM80" s="255"/>
      <c r="AN80" s="256"/>
      <c r="AO80" s="257"/>
      <c r="AP80" s="257"/>
      <c r="AQ80" s="257"/>
      <c r="AR80" s="257"/>
      <c r="AS80" s="244"/>
      <c r="AT80" s="244"/>
      <c r="AU80" s="244"/>
      <c r="AV80" s="244"/>
      <c r="AW80" s="100"/>
      <c r="AX80" s="90" t="e">
        <f t="shared" ref="AX80:AX143" ca="1" si="64">$BC$5</f>
        <v>#N/A</v>
      </c>
      <c r="AY80" s="124" t="str">
        <f t="shared" si="39"/>
        <v/>
      </c>
      <c r="AZ80" s="125" t="str">
        <f t="shared" si="40"/>
        <v/>
      </c>
      <c r="BA80" s="126" t="str">
        <f t="shared" ref="BA80:BA94" si="65">IF(AND(I80&lt;&gt;"",AW80&lt;&gt;2),I80,"")</f>
        <v/>
      </c>
      <c r="BB80" s="126" t="str">
        <f t="shared" ref="BB80:BB94" si="66">IF(AND(I80&lt;&gt;"",AW80&lt;&gt;2),L80,"")</f>
        <v/>
      </c>
      <c r="BC80" s="127" t="str">
        <f t="shared" ref="BC80:BC143" si="67">IF(ISERROR(INDEX($AY$15:$BB$143,MATCH(SMALL($AY$15:$AY$143,ROW($A66)),$AY$15:$AY$143,FALSE),1)),"",INDEX($AY$15:$BB$143,MATCH(SMALL($AY$15:$AY$143,ROW($A66)),$AY$15:$AY$143,FALSE),1))</f>
        <v/>
      </c>
      <c r="BD80" s="127" t="str">
        <f t="shared" ref="BD80:BD143" si="68">IF(ISERROR(INDEX($AY$15:$BB$143,MATCH(SMALL($AY$15:$AY$143,ROW($A66)),$AY$15:$AY$143,FALSE),2)),"",INDEX($AY$15:$BB$143,MATCH(SMALL($AY$15:$AY$143,ROW($A66)),$AY$15:$AY$143,FALSE),2))</f>
        <v/>
      </c>
      <c r="BE80" s="126" t="str">
        <f t="shared" ref="BE80:BE143" si="69">IF(ISERROR(INDEX($AY$15:$BB$143,MATCH(SMALL($AY$15:$AY$143,ROW($A66)),$AY$15:$AY$143,FALSE),3)),"",INDEX($AY$15:$BB$143,MATCH(SMALL($AY$15:$AY$143,ROW($A66)),$AY$15:$AY$143,FALSE),3))</f>
        <v/>
      </c>
      <c r="BF80" s="126" t="str">
        <f t="shared" ref="BF80:BF143" si="70">IF(ISERROR(INDEX($AY$15:$BB$143,MATCH(SMALL($AY$15:$AY$143,ROW($A66)),$AY$15:$AY$143,FALSE),4)),"",INDEX($AY$15:$BB$143,MATCH(SMALL($AY$15:$AY$143,ROW($A66)),$AY$15:$AY$143,FALSE),4))</f>
        <v/>
      </c>
      <c r="BG80" s="128" t="str">
        <f t="shared" si="41"/>
        <v/>
      </c>
      <c r="BH80" s="124" t="str">
        <f t="shared" si="62"/>
        <v/>
      </c>
      <c r="BI80" s="128" t="e">
        <f ca="1">IF(AND($AX80&lt;&gt;"",BE80&lt;&gt;"",BG80&gt;=IF(BG81="",0,BG81)),SUM(INDIRECT("bh"&amp;ROW()-BG80+1):BH80),"")</f>
        <v>#N/A</v>
      </c>
      <c r="BJ80" s="128" t="e">
        <f t="shared" ref="BJ80:BJ143" ca="1" si="71">IF(BI80="","",IF(OR(AND(OR(TEXT($AX80,"000000")="654000",TEXT($AX80,"000000")="655000"),BI80&lt;20),AND(OR(TEXT($AX80,"000000")="651000",TEXT($AX80,"000000")="652000",TEXT($AX80,"000000")="653000"),BI80&lt;40)),"最低時間未満",ROUNDDOWN((BI80/30),0)*0.5+IF(MOD(BI80,30)&gt;0,0.5,0)))</f>
        <v>#N/A</v>
      </c>
      <c r="BK80" s="128" t="e">
        <f t="shared" ref="BK80:BK143" ca="1" si="72">IF(OR(BJ80="",BJ80="最低時間未満"),"",BJ80*60)</f>
        <v>#N/A</v>
      </c>
      <c r="BL80" s="128" t="e">
        <f ca="1">IF(BK80="","",LEFT(AX80,3)&amp;TEXT(VLOOKUP(BK80,基本設定!$D$3:$E$50,2,FALSE),"000"))</f>
        <v>#N/A</v>
      </c>
      <c r="BM80" s="128" t="e">
        <f ca="1">IF(BL80="","",VLOOKUP(BL80,単価設定!$A$3:$F$477,6,FALSE))</f>
        <v>#N/A</v>
      </c>
      <c r="BN80" s="128" t="str">
        <f t="shared" si="42"/>
        <v/>
      </c>
      <c r="BO80" s="128" t="str">
        <f t="shared" ref="BO80:BO143" si="73">IF($AY80="","",VLOOKUP($AY80,$BC$15:$BM$143,11,FALSE))</f>
        <v/>
      </c>
      <c r="BP80" s="124" t="str">
        <f t="shared" si="50"/>
        <v/>
      </c>
      <c r="BQ80" s="128" t="str">
        <f t="shared" si="51"/>
        <v/>
      </c>
      <c r="BR80" s="129" t="str">
        <f t="shared" si="52"/>
        <v/>
      </c>
      <c r="BS80" s="129" t="str">
        <f t="shared" si="53"/>
        <v/>
      </c>
      <c r="BT80" s="127" t="str">
        <f t="shared" ref="BT80:BT143" si="74">IF(ISERROR(INDEX($BP$15:$BS$143,MATCH(SMALL($BP$15:$BP$143,ROW($A66)),$BP$15:$BP$143,FALSE),1)),"",INDEX($BP$15:$BS$143,MATCH(SMALL($BP$15:$BP$143,ROW($A66)),$BP$15:$BP$143,FALSE),1))</f>
        <v/>
      </c>
      <c r="BU80" s="127" t="str">
        <f t="shared" ref="BU80:BU143" si="75">IF(ISERROR(INDEX($BP$15:$BS$143,MATCH(SMALL($BP$15:$BP$143,ROW($A66)),$BP$15:$BP$143,FALSE),2)),"",INDEX($BP$15:$BS$143,MATCH(SMALL($BP$15:$BP$143,ROW($A66)),$BP$15:$BP$143,FALSE),2))</f>
        <v/>
      </c>
      <c r="BV80" s="126" t="str">
        <f t="shared" ref="BV80:BV143" si="76">IF(ISERROR(INDEX($BP$15:$BS$143,MATCH(SMALL($BP$15:$BP$143,ROW($A66)),$BP$15:$BP$143,FALSE),3)),"",INDEX($BP$15:$BS$143,MATCH(SMALL($BP$15:$BP$143,ROW($A66)),$BP$15:$BP$143,FALSE),3))</f>
        <v/>
      </c>
      <c r="BW80" s="126" t="str">
        <f t="shared" ref="BW80:BW143" si="77">IF(ISERROR(INDEX($BP$15:$BS$143,MATCH(SMALL($BP$15:$BP$143,ROW($A66)),$BP$15:$BP$143,FALSE),4)),"",INDEX($BP$15:$BS$143,MATCH(SMALL($BP$15:$BP$143,ROW($A66)),$BP$15:$BP$143,FALSE),4))</f>
        <v/>
      </c>
      <c r="BX80" s="128" t="str">
        <f t="shared" si="43"/>
        <v/>
      </c>
      <c r="BY80" s="124" t="str">
        <f t="shared" si="63"/>
        <v/>
      </c>
      <c r="BZ80" s="128" t="e">
        <f ca="1">IF(AND($AX80&lt;&gt;"",BV80&lt;&gt;"",BX80&gt;=IF(BX81="",0,BX81)),SUM(INDIRECT("by" &amp; ROW()-BX80+1):BY80),"")</f>
        <v>#N/A</v>
      </c>
      <c r="CA80" s="128" t="e">
        <f t="shared" ref="CA80:CA143" ca="1" si="78">IF(BZ80="","",IF(OR(AND(OR(TEXT($AX80,"000000")="654000",TEXT($AX80,"000000")="655000"),BZ80&lt;20),AND(OR(TEXT($AX80,"000000")="651000",TEXT($AX80,"000000")="652000",TEXT($AX80,"000000")="653000"),BZ80&lt;40)),"最低時間未満",ROUNDDOWN((BZ80/30),0)*0.5+IF(MOD(BZ80,30)&gt;0,0.5,0)))</f>
        <v>#N/A</v>
      </c>
      <c r="CB80" s="128" t="e">
        <f t="shared" ref="CB80:CB143" ca="1" si="79">IF(OR(CA80="",CA80="最低時間未満"),"",CA80*60)</f>
        <v>#N/A</v>
      </c>
      <c r="CC80" s="128" t="e">
        <f ca="1">IF(CB80="","",LEFT($AX80,3)&amp;TEXT(VLOOKUP(CB80,基本設定!$D$3:$E$50,2,FALSE),"100"))</f>
        <v>#N/A</v>
      </c>
      <c r="CD80" s="128" t="e">
        <f ca="1">IF(CC80="","",VLOOKUP(CC80,単価設定!$A$3:$F$477,6,FALSE))</f>
        <v>#N/A</v>
      </c>
      <c r="CE80" s="128" t="str">
        <f t="shared" si="44"/>
        <v/>
      </c>
      <c r="CF80" s="128" t="str">
        <f t="shared" ref="CF80:CF143" si="80">IF(BP80="","",VLOOKUP($BP80,$BT$15:$CD$143,11,FALSE))</f>
        <v/>
      </c>
      <c r="CG80" s="128" t="e">
        <f t="shared" ca="1" si="54"/>
        <v>#N/A</v>
      </c>
      <c r="CH80" s="128" t="e">
        <f ca="1">IF(CG80="","",VLOOKUP(CG80,単価設定!$A$3:$F$478,6,FALSE))</f>
        <v>#N/A</v>
      </c>
      <c r="CI80" s="128" t="e">
        <f t="shared" ca="1" si="55"/>
        <v>#N/A</v>
      </c>
      <c r="CJ80" s="128" t="e">
        <f ca="1">IF(CI80="","",VLOOKUP(CI80,単価設定!$A$3:$F$478,6,FALSE))</f>
        <v>#N/A</v>
      </c>
      <c r="CK80" s="128" t="e">
        <f t="shared" ref="CK80:CK143" ca="1" si="81">SUM(BO80,CF80,CH80,CJ80)</f>
        <v>#N/A</v>
      </c>
      <c r="CL80" s="128" t="e">
        <f ca="1">SUM(CK$15:$CK80)</f>
        <v>#N/A</v>
      </c>
      <c r="CM80" s="128" t="e">
        <f t="shared" ref="CM80:CM143" ca="1" si="82">IF($AY$5&lt;CL80,IF($AY$5-CL79&lt;0,0,$AY$5-CL79),CK80)</f>
        <v>#N/A</v>
      </c>
      <c r="CN80" s="128" t="e">
        <f t="shared" ca="1" si="47"/>
        <v>#N/A</v>
      </c>
      <c r="CO80" s="128" t="e">
        <f t="shared" ref="CO80:CO143" ca="1" si="83">IF(CN80="","",IF(COUNTIF($CN$15:$CN$143,CN80)&gt;1,"Err",""))</f>
        <v>#N/A</v>
      </c>
      <c r="CP80" s="146" t="e">
        <f t="shared" ref="CP80:CP143" ca="1" si="84">IF(CI80&lt;&gt;"",B80,"")</f>
        <v>#N/A</v>
      </c>
      <c r="CQ80" s="146" t="e">
        <f t="shared" ref="CQ80:CQ143" ca="1" si="85">IF(CP80="","",IF(COUNTIF($CP$15:$CP$143,CP80)&gt;1,"Err",""))</f>
        <v>#N/A</v>
      </c>
      <c r="CR80" s="146" t="e">
        <f t="shared" ref="CR80:CR143" ca="1" si="86">IF(OR(CG80&lt;&gt;"",CI80&lt;&gt;""),B80 &amp; "_" &amp; IF(COUNTIF($BD$15:$BD$143,B80)&gt;0,1,0)+IF(COUNTIF($BU$15:$BU$143,B80)&gt;0,1,0),"")</f>
        <v>#N/A</v>
      </c>
      <c r="CS80" s="146" t="e">
        <f t="shared" ref="CS80:CS143" ca="1" si="87">IF(CR80="","",IF(OR(AB80&gt;VALUE(RIGHT(CR80,LEN(CR80)-FIND("_",CR80))),COUNTIF($CR$15:$CR$143,CR80)&gt;1),"Err",""))</f>
        <v>#N/A</v>
      </c>
      <c r="CT80" s="128" t="e">
        <f ca="1">IF(BL80&lt;&gt;"",IF(COUNTIF(BL$15:BL80,BL80)=1,ROW(),""),"")</f>
        <v>#N/A</v>
      </c>
      <c r="CU80" s="128" t="e">
        <f ca="1">IF(CB80&lt;&gt;"",IF(COUNTIF(CB$15:CB80,CB80)=1,ROW(),""),"")</f>
        <v>#N/A</v>
      </c>
      <c r="CV80" s="128" t="e">
        <f ca="1">IF(CG80&lt;&gt;"",IF(COUNTIF(CG$15:CG80,CG80)=1,ROW(),""),"")</f>
        <v>#N/A</v>
      </c>
      <c r="CW80" s="146" t="e">
        <f ca="1">IF(CI80&lt;&gt;"",IF(COUNTIF(CI$15:CI80,CI80)=1,ROW(),""),"")</f>
        <v>#N/A</v>
      </c>
      <c r="CX80" s="128" t="str">
        <f t="shared" ref="CX80:CX143" ca="1" si="88">IF(COUNT(CT:CT)&lt;ROW($A66),"",INT(INDEX(BL:BL,SMALL(CT:CT,ROW($A66)))))</f>
        <v/>
      </c>
      <c r="CY80" s="128" t="str">
        <f t="shared" ref="CY80:CY143" ca="1" si="89">IF(COUNT(CU:CU)&lt;ROW($A66),"",INT(INDEX(CC:CC,SMALL(CU:CU,ROW($A66)))))</f>
        <v/>
      </c>
      <c r="CZ80" s="128" t="str">
        <f t="shared" ref="CZ80:CZ143" ca="1" si="90">IF(COUNT(CV:CV)&lt;ROW($A66),"",INT(INDEX(CG:CG,SMALL(CV:CV,ROW($A66)))))</f>
        <v/>
      </c>
      <c r="DA80" s="146" t="str">
        <f t="shared" ref="DA80:DA143" ca="1" si="91">IF(COUNT(CW:CW)&lt;ROW($A66),"",INT(INDEX(CI:CI,SMALL(CW:CW,ROW($A66)))))</f>
        <v/>
      </c>
      <c r="DD80" s="65"/>
      <c r="DE80" s="326"/>
      <c r="DF80" s="327"/>
      <c r="DG80" s="328"/>
      <c r="DH80" s="303" t="str">
        <f ca="1">IFERROR(VLOOKUP(TEXT(SMALL($CX$15:$DA$143,18),"000000"),単価設定!$A$3:$F$478,1,FALSE),"")</f>
        <v/>
      </c>
      <c r="DI80" s="304"/>
      <c r="DJ80" s="304"/>
      <c r="DK80" s="304"/>
      <c r="DL80" s="304"/>
      <c r="DM80" s="304"/>
      <c r="DN80" s="304"/>
      <c r="DO80" s="304"/>
      <c r="DP80" s="305"/>
      <c r="DQ80" s="306" t="str">
        <f ca="1">IF(ISERROR(VLOOKUP(DH80,単価設定!$A$3:$F$478,4,FALSE)),"",VLOOKUP(DH80,単価設定!$A$3:$F$478,4,FALSE))</f>
        <v/>
      </c>
      <c r="DR80" s="307"/>
      <c r="DS80" s="307"/>
      <c r="DT80" s="307"/>
      <c r="DU80" s="307"/>
      <c r="DV80" s="307"/>
      <c r="DW80" s="307"/>
      <c r="DX80" s="307"/>
      <c r="DY80" s="307"/>
      <c r="DZ80" s="307"/>
      <c r="EA80" s="307"/>
      <c r="EB80" s="307"/>
      <c r="EC80" s="308"/>
      <c r="ED80" s="264" t="str">
        <f ca="1">IF(ISERROR(VLOOKUP(DH80,単価設定!$A$3:$F$478,5,FALSE)),"",VLOOKUP(DH80,単価設定!$A$3:$F$478,5,FALSE))</f>
        <v/>
      </c>
      <c r="EE80" s="265"/>
      <c r="EF80" s="265"/>
      <c r="EG80" s="265"/>
      <c r="EH80" s="265"/>
      <c r="EI80" s="265"/>
      <c r="EJ80" s="265"/>
      <c r="EK80" s="265"/>
      <c r="EL80" s="281"/>
      <c r="EM80" s="303" t="str">
        <f ca="1">IF(DH80="","",COUNTIF($BL$15:$BL$143,DH80)+COUNTIF($CC$15:$CC$143,DH80)+COUNTIF($CG$15:$CG$143,DH80)+COUNTIF($CI$15:$CI$143,DH80))</f>
        <v/>
      </c>
      <c r="EN80" s="304"/>
      <c r="EO80" s="304"/>
      <c r="EP80" s="304"/>
      <c r="EQ80" s="305"/>
      <c r="ER80" s="264" t="str">
        <f ca="1">IF(AND(ED80&lt;&gt;"",EM80&lt;&gt;""),IF(ED80*EM80=0,"",ED80*EM80),"")</f>
        <v/>
      </c>
      <c r="ES80" s="265"/>
      <c r="ET80" s="265"/>
      <c r="EU80" s="265"/>
      <c r="EV80" s="265"/>
      <c r="EW80" s="265"/>
      <c r="EX80" s="265"/>
      <c r="EY80" s="265"/>
      <c r="EZ80" s="265"/>
      <c r="FA80" s="265"/>
      <c r="FB80" s="281"/>
      <c r="FC80" s="258"/>
      <c r="FD80" s="259"/>
      <c r="FE80" s="259"/>
      <c r="FF80" s="260"/>
      <c r="FG80" s="64"/>
    </row>
    <row r="81" spans="2:163" ht="18" customHeight="1" x14ac:dyDescent="0.15">
      <c r="B81" s="244"/>
      <c r="C81" s="244"/>
      <c r="D81" s="244"/>
      <c r="E81" s="268" t="str">
        <f>IF(B81="","",TEXT(TEXT(請求書!$D$15,"YYYY/MM") &amp; "/" &amp; TEXT(B81,"00"),"AAA"))</f>
        <v/>
      </c>
      <c r="F81" s="269"/>
      <c r="G81" s="269"/>
      <c r="H81" s="270"/>
      <c r="I81" s="271"/>
      <c r="J81" s="271"/>
      <c r="K81" s="271"/>
      <c r="L81" s="271"/>
      <c r="M81" s="271"/>
      <c r="N81" s="271"/>
      <c r="O81" s="272" t="str">
        <f t="shared" si="56"/>
        <v/>
      </c>
      <c r="P81" s="272"/>
      <c r="Q81" s="273" t="str">
        <f t="shared" si="60"/>
        <v/>
      </c>
      <c r="R81" s="274"/>
      <c r="S81" s="274"/>
      <c r="T81" s="274"/>
      <c r="U81" s="274"/>
      <c r="V81" s="275"/>
      <c r="W81" s="276" t="str">
        <f t="shared" si="57"/>
        <v/>
      </c>
      <c r="X81" s="277"/>
      <c r="Y81" s="277"/>
      <c r="Z81" s="277"/>
      <c r="AA81" s="278"/>
      <c r="AB81" s="249"/>
      <c r="AC81" s="250"/>
      <c r="AD81" s="249"/>
      <c r="AE81" s="250"/>
      <c r="AF81" s="251" t="str">
        <f t="shared" si="49"/>
        <v/>
      </c>
      <c r="AG81" s="252"/>
      <c r="AH81" s="253"/>
      <c r="AI81" s="254" t="str">
        <f t="shared" si="61"/>
        <v/>
      </c>
      <c r="AJ81" s="255"/>
      <c r="AK81" s="256"/>
      <c r="AL81" s="254" t="str">
        <f t="shared" si="59"/>
        <v/>
      </c>
      <c r="AM81" s="255"/>
      <c r="AN81" s="256"/>
      <c r="AO81" s="257"/>
      <c r="AP81" s="257"/>
      <c r="AQ81" s="257"/>
      <c r="AR81" s="257"/>
      <c r="AS81" s="244"/>
      <c r="AT81" s="244"/>
      <c r="AU81" s="244"/>
      <c r="AV81" s="244"/>
      <c r="AW81" s="100"/>
      <c r="AX81" s="90" t="e">
        <f t="shared" ca="1" si="64"/>
        <v>#N/A</v>
      </c>
      <c r="AY81" s="124" t="str">
        <f t="shared" ref="AY81:AY94" si="92">IF(AND(I81&lt;&gt;"",AW81&lt;&gt;2),ROW(),"")</f>
        <v/>
      </c>
      <c r="AZ81" s="125" t="str">
        <f t="shared" ref="AZ81:AZ94" si="93">IF(AND(I81&lt;&gt;"",AW81&lt;&gt;2),B81,"")</f>
        <v/>
      </c>
      <c r="BA81" s="126" t="str">
        <f t="shared" si="65"/>
        <v/>
      </c>
      <c r="BB81" s="126" t="str">
        <f t="shared" si="66"/>
        <v/>
      </c>
      <c r="BC81" s="127" t="str">
        <f t="shared" si="67"/>
        <v/>
      </c>
      <c r="BD81" s="127" t="str">
        <f t="shared" si="68"/>
        <v/>
      </c>
      <c r="BE81" s="126" t="str">
        <f t="shared" si="69"/>
        <v/>
      </c>
      <c r="BF81" s="126" t="str">
        <f t="shared" si="70"/>
        <v/>
      </c>
      <c r="BG81" s="128" t="str">
        <f t="shared" ref="BG81:BG143" si="94">IF(BD81="","",IF(BD81=BD80,IF(BD81="","",IF(BE81&lt;BF80,"Err",IF(TEXT($AX$16,"000000")&lt;&gt;"654000",BG80+1,IF(INT(HOUR(BE81-BF80)*60+MINUTE(BE81-BF80))&gt;=120,1,BG80+1)))),1))</f>
        <v/>
      </c>
      <c r="BH81" s="124" t="str">
        <f t="shared" si="62"/>
        <v/>
      </c>
      <c r="BI81" s="128" t="e">
        <f ca="1">IF(AND($AX81&lt;&gt;"",BE81&lt;&gt;"",BG81&gt;=IF(BG82="",0,BG82)),SUM(INDIRECT("bh"&amp;ROW()-BG81+1):BH81),"")</f>
        <v>#N/A</v>
      </c>
      <c r="BJ81" s="128" t="e">
        <f t="shared" ca="1" si="71"/>
        <v>#N/A</v>
      </c>
      <c r="BK81" s="128" t="e">
        <f t="shared" ca="1" si="72"/>
        <v>#N/A</v>
      </c>
      <c r="BL81" s="128" t="e">
        <f ca="1">IF(BK81="","",LEFT(AX81,3)&amp;TEXT(VLOOKUP(BK81,基本設定!$D$3:$E$50,2,FALSE),"000"))</f>
        <v>#N/A</v>
      </c>
      <c r="BM81" s="128" t="e">
        <f ca="1">IF(BL81="","",VLOOKUP(BL81,単価設定!$A$3:$F$477,6,FALSE))</f>
        <v>#N/A</v>
      </c>
      <c r="BN81" s="128" t="str">
        <f t="shared" ref="BN81:BN143" si="95">IF($AY81="","",VLOOKUP($AY81,$BC$15:$BM$143,8,FALSE))</f>
        <v/>
      </c>
      <c r="BO81" s="128" t="str">
        <f t="shared" si="73"/>
        <v/>
      </c>
      <c r="BP81" s="124" t="str">
        <f t="shared" si="50"/>
        <v/>
      </c>
      <c r="BQ81" s="128" t="str">
        <f t="shared" si="51"/>
        <v/>
      </c>
      <c r="BR81" s="129" t="str">
        <f t="shared" si="52"/>
        <v/>
      </c>
      <c r="BS81" s="129" t="str">
        <f t="shared" si="53"/>
        <v/>
      </c>
      <c r="BT81" s="127" t="str">
        <f t="shared" si="74"/>
        <v/>
      </c>
      <c r="BU81" s="127" t="str">
        <f t="shared" si="75"/>
        <v/>
      </c>
      <c r="BV81" s="126" t="str">
        <f t="shared" si="76"/>
        <v/>
      </c>
      <c r="BW81" s="126" t="str">
        <f t="shared" si="77"/>
        <v/>
      </c>
      <c r="BX81" s="128" t="str">
        <f t="shared" ref="BX81:BX143" si="96">IF(BU81="","",IF(BU81=BU80,IF(BU81="","",IF(BV81&lt;BW80,"Err",IF(TEXT($AX$16,"000000")&lt;&gt;"654000",BX80+1,IF(INT(HOUR(BV81-BW80)*60+MINUTE(BV81-BW80))&gt;=120,1,BX80+1)))),1))</f>
        <v/>
      </c>
      <c r="BY81" s="124" t="str">
        <f t="shared" si="63"/>
        <v/>
      </c>
      <c r="BZ81" s="128" t="e">
        <f ca="1">IF(AND($AX81&lt;&gt;"",BV81&lt;&gt;"",BX81&gt;=IF(BX82="",0,BX82)),SUM(INDIRECT("by" &amp; ROW()-BX81+1):BY81),"")</f>
        <v>#N/A</v>
      </c>
      <c r="CA81" s="128" t="e">
        <f t="shared" ca="1" si="78"/>
        <v>#N/A</v>
      </c>
      <c r="CB81" s="128" t="e">
        <f t="shared" ca="1" si="79"/>
        <v>#N/A</v>
      </c>
      <c r="CC81" s="128" t="e">
        <f ca="1">IF(CB81="","",LEFT($AX81,3)&amp;TEXT(VLOOKUP(CB81,基本設定!$D$3:$E$50,2,FALSE),"100"))</f>
        <v>#N/A</v>
      </c>
      <c r="CD81" s="128" t="e">
        <f ca="1">IF(CC81="","",VLOOKUP(CC81,単価設定!$A$3:$F$477,6,FALSE))</f>
        <v>#N/A</v>
      </c>
      <c r="CE81" s="128" t="str">
        <f t="shared" ref="CE81:CE143" si="97">IF(BP81="","",VLOOKUP($BP81,$BT$15:$CD$143,8,FALSE))</f>
        <v/>
      </c>
      <c r="CF81" s="128" t="str">
        <f t="shared" si="80"/>
        <v/>
      </c>
      <c r="CG81" s="128" t="e">
        <f t="shared" ca="1" si="54"/>
        <v>#N/A</v>
      </c>
      <c r="CH81" s="128" t="e">
        <f ca="1">IF(CG81="","",VLOOKUP(CG81,単価設定!$A$3:$F$478,6,FALSE))</f>
        <v>#N/A</v>
      </c>
      <c r="CI81" s="128" t="e">
        <f t="shared" ca="1" si="55"/>
        <v>#N/A</v>
      </c>
      <c r="CJ81" s="128" t="e">
        <f ca="1">IF(CI81="","",VLOOKUP(CI81,単価設定!$A$3:$F$478,6,FALSE))</f>
        <v>#N/A</v>
      </c>
      <c r="CK81" s="128" t="e">
        <f t="shared" ca="1" si="81"/>
        <v>#N/A</v>
      </c>
      <c r="CL81" s="128" t="e">
        <f ca="1">SUM(CK$15:$CK81)</f>
        <v>#N/A</v>
      </c>
      <c r="CM81" s="128" t="e">
        <f t="shared" ca="1" si="82"/>
        <v>#N/A</v>
      </c>
      <c r="CN81" s="128" t="e">
        <f t="shared" ca="1" si="47"/>
        <v>#N/A</v>
      </c>
      <c r="CO81" s="128" t="e">
        <f t="shared" ca="1" si="83"/>
        <v>#N/A</v>
      </c>
      <c r="CP81" s="146" t="e">
        <f t="shared" ca="1" si="84"/>
        <v>#N/A</v>
      </c>
      <c r="CQ81" s="146" t="e">
        <f t="shared" ca="1" si="85"/>
        <v>#N/A</v>
      </c>
      <c r="CR81" s="146" t="e">
        <f t="shared" ca="1" si="86"/>
        <v>#N/A</v>
      </c>
      <c r="CS81" s="146" t="e">
        <f t="shared" ca="1" si="87"/>
        <v>#N/A</v>
      </c>
      <c r="CT81" s="128" t="e">
        <f ca="1">IF(BL81&lt;&gt;"",IF(COUNTIF(BL$15:BL81,BL81)=1,ROW(),""),"")</f>
        <v>#N/A</v>
      </c>
      <c r="CU81" s="128" t="e">
        <f ca="1">IF(CB81&lt;&gt;"",IF(COUNTIF(CB$15:CB81,CB81)=1,ROW(),""),"")</f>
        <v>#N/A</v>
      </c>
      <c r="CV81" s="128" t="e">
        <f ca="1">IF(CG81&lt;&gt;"",IF(COUNTIF(CG$15:CG81,CG81)=1,ROW(),""),"")</f>
        <v>#N/A</v>
      </c>
      <c r="CW81" s="146" t="e">
        <f ca="1">IF(CI81&lt;&gt;"",IF(COUNTIF(CI$15:CI81,CI81)=1,ROW(),""),"")</f>
        <v>#N/A</v>
      </c>
      <c r="CX81" s="128" t="str">
        <f t="shared" ca="1" si="88"/>
        <v/>
      </c>
      <c r="CY81" s="128" t="str">
        <f t="shared" ca="1" si="89"/>
        <v/>
      </c>
      <c r="CZ81" s="128" t="str">
        <f t="shared" ca="1" si="90"/>
        <v/>
      </c>
      <c r="DA81" s="146" t="str">
        <f t="shared" ca="1" si="91"/>
        <v/>
      </c>
      <c r="DD81" s="65"/>
      <c r="DE81" s="326"/>
      <c r="DF81" s="327"/>
      <c r="DG81" s="328"/>
      <c r="DH81" s="211"/>
      <c r="DI81" s="212"/>
      <c r="DJ81" s="212"/>
      <c r="DK81" s="212"/>
      <c r="DL81" s="212"/>
      <c r="DM81" s="212"/>
      <c r="DN81" s="212"/>
      <c r="DO81" s="212"/>
      <c r="DP81" s="213"/>
      <c r="DQ81" s="312"/>
      <c r="DR81" s="313"/>
      <c r="DS81" s="313"/>
      <c r="DT81" s="313"/>
      <c r="DU81" s="313"/>
      <c r="DV81" s="313"/>
      <c r="DW81" s="313"/>
      <c r="DX81" s="313"/>
      <c r="DY81" s="313"/>
      <c r="DZ81" s="313"/>
      <c r="EA81" s="313"/>
      <c r="EB81" s="313"/>
      <c r="EC81" s="314"/>
      <c r="ED81" s="266"/>
      <c r="EE81" s="267"/>
      <c r="EF81" s="267"/>
      <c r="EG81" s="267"/>
      <c r="EH81" s="267"/>
      <c r="EI81" s="267"/>
      <c r="EJ81" s="267"/>
      <c r="EK81" s="267"/>
      <c r="EL81" s="282"/>
      <c r="EM81" s="211"/>
      <c r="EN81" s="212"/>
      <c r="EO81" s="212"/>
      <c r="EP81" s="212"/>
      <c r="EQ81" s="213"/>
      <c r="ER81" s="266"/>
      <c r="ES81" s="267"/>
      <c r="ET81" s="267"/>
      <c r="EU81" s="267"/>
      <c r="EV81" s="267"/>
      <c r="EW81" s="267"/>
      <c r="EX81" s="267"/>
      <c r="EY81" s="267"/>
      <c r="EZ81" s="267"/>
      <c r="FA81" s="267"/>
      <c r="FB81" s="282"/>
      <c r="FC81" s="261"/>
      <c r="FD81" s="262"/>
      <c r="FE81" s="262"/>
      <c r="FF81" s="263"/>
      <c r="FG81" s="64"/>
    </row>
    <row r="82" spans="2:163" ht="18" customHeight="1" x14ac:dyDescent="0.15">
      <c r="B82" s="244"/>
      <c r="C82" s="244"/>
      <c r="D82" s="244"/>
      <c r="E82" s="268" t="str">
        <f>IF(B82="","",TEXT(TEXT(請求書!$D$15,"YYYY/MM") &amp; "/" &amp; TEXT(B82,"00"),"AAA"))</f>
        <v/>
      </c>
      <c r="F82" s="269"/>
      <c r="G82" s="269"/>
      <c r="H82" s="270"/>
      <c r="I82" s="271"/>
      <c r="J82" s="271"/>
      <c r="K82" s="271"/>
      <c r="L82" s="271"/>
      <c r="M82" s="271"/>
      <c r="N82" s="271"/>
      <c r="O82" s="272" t="str">
        <f t="shared" si="56"/>
        <v/>
      </c>
      <c r="P82" s="272"/>
      <c r="Q82" s="273" t="str">
        <f t="shared" si="60"/>
        <v/>
      </c>
      <c r="R82" s="274"/>
      <c r="S82" s="274"/>
      <c r="T82" s="274"/>
      <c r="U82" s="274"/>
      <c r="V82" s="275"/>
      <c r="W82" s="276" t="str">
        <f t="shared" si="57"/>
        <v/>
      </c>
      <c r="X82" s="277"/>
      <c r="Y82" s="277"/>
      <c r="Z82" s="277"/>
      <c r="AA82" s="278"/>
      <c r="AB82" s="249"/>
      <c r="AC82" s="250"/>
      <c r="AD82" s="249"/>
      <c r="AE82" s="250"/>
      <c r="AF82" s="251" t="str">
        <f t="shared" si="49"/>
        <v/>
      </c>
      <c r="AG82" s="252"/>
      <c r="AH82" s="253"/>
      <c r="AI82" s="254" t="str">
        <f t="shared" si="61"/>
        <v/>
      </c>
      <c r="AJ82" s="255"/>
      <c r="AK82" s="256"/>
      <c r="AL82" s="254" t="str">
        <f t="shared" si="59"/>
        <v/>
      </c>
      <c r="AM82" s="255"/>
      <c r="AN82" s="256"/>
      <c r="AO82" s="257"/>
      <c r="AP82" s="257"/>
      <c r="AQ82" s="257"/>
      <c r="AR82" s="257"/>
      <c r="AS82" s="244"/>
      <c r="AT82" s="244"/>
      <c r="AU82" s="244"/>
      <c r="AV82" s="244"/>
      <c r="AW82" s="100"/>
      <c r="AX82" s="90" t="e">
        <f t="shared" ca="1" si="64"/>
        <v>#N/A</v>
      </c>
      <c r="AY82" s="124" t="str">
        <f t="shared" si="92"/>
        <v/>
      </c>
      <c r="AZ82" s="125" t="str">
        <f t="shared" si="93"/>
        <v/>
      </c>
      <c r="BA82" s="126" t="str">
        <f t="shared" si="65"/>
        <v/>
      </c>
      <c r="BB82" s="126" t="str">
        <f t="shared" si="66"/>
        <v/>
      </c>
      <c r="BC82" s="127" t="str">
        <f t="shared" si="67"/>
        <v/>
      </c>
      <c r="BD82" s="127" t="str">
        <f t="shared" si="68"/>
        <v/>
      </c>
      <c r="BE82" s="126" t="str">
        <f t="shared" si="69"/>
        <v/>
      </c>
      <c r="BF82" s="126" t="str">
        <f t="shared" si="70"/>
        <v/>
      </c>
      <c r="BG82" s="128" t="str">
        <f t="shared" si="94"/>
        <v/>
      </c>
      <c r="BH82" s="124" t="str">
        <f t="shared" si="62"/>
        <v/>
      </c>
      <c r="BI82" s="128" t="e">
        <f ca="1">IF(AND($AX82&lt;&gt;"",BE82&lt;&gt;"",BG82&gt;=IF(BG83="",0,BG83)),SUM(INDIRECT("bh"&amp;ROW()-BG82+1):BH82),"")</f>
        <v>#N/A</v>
      </c>
      <c r="BJ82" s="128" t="e">
        <f t="shared" ca="1" si="71"/>
        <v>#N/A</v>
      </c>
      <c r="BK82" s="128" t="e">
        <f t="shared" ca="1" si="72"/>
        <v>#N/A</v>
      </c>
      <c r="BL82" s="128" t="e">
        <f ca="1">IF(BK82="","",LEFT(AX82,3)&amp;TEXT(VLOOKUP(BK82,基本設定!$D$3:$E$50,2,FALSE),"000"))</f>
        <v>#N/A</v>
      </c>
      <c r="BM82" s="128" t="e">
        <f ca="1">IF(BL82="","",VLOOKUP(BL82,単価設定!$A$3:$F$477,6,FALSE))</f>
        <v>#N/A</v>
      </c>
      <c r="BN82" s="128" t="str">
        <f t="shared" si="95"/>
        <v/>
      </c>
      <c r="BO82" s="128" t="str">
        <f t="shared" si="73"/>
        <v/>
      </c>
      <c r="BP82" s="124" t="str">
        <f t="shared" si="50"/>
        <v/>
      </c>
      <c r="BQ82" s="128" t="str">
        <f t="shared" si="51"/>
        <v/>
      </c>
      <c r="BR82" s="129" t="str">
        <f t="shared" si="52"/>
        <v/>
      </c>
      <c r="BS82" s="129" t="str">
        <f t="shared" si="53"/>
        <v/>
      </c>
      <c r="BT82" s="127" t="str">
        <f t="shared" si="74"/>
        <v/>
      </c>
      <c r="BU82" s="127" t="str">
        <f t="shared" si="75"/>
        <v/>
      </c>
      <c r="BV82" s="126" t="str">
        <f t="shared" si="76"/>
        <v/>
      </c>
      <c r="BW82" s="126" t="str">
        <f t="shared" si="77"/>
        <v/>
      </c>
      <c r="BX82" s="128" t="str">
        <f t="shared" si="96"/>
        <v/>
      </c>
      <c r="BY82" s="124" t="str">
        <f t="shared" si="63"/>
        <v/>
      </c>
      <c r="BZ82" s="128" t="e">
        <f ca="1">IF(AND($AX82&lt;&gt;"",BV82&lt;&gt;"",BX82&gt;=IF(BX83="",0,BX83)),SUM(INDIRECT("by" &amp; ROW()-BX82+1):BY82),"")</f>
        <v>#N/A</v>
      </c>
      <c r="CA82" s="128" t="e">
        <f t="shared" ca="1" si="78"/>
        <v>#N/A</v>
      </c>
      <c r="CB82" s="128" t="e">
        <f t="shared" ca="1" si="79"/>
        <v>#N/A</v>
      </c>
      <c r="CC82" s="128" t="e">
        <f ca="1">IF(CB82="","",LEFT($AX82,3)&amp;TEXT(VLOOKUP(CB82,基本設定!$D$3:$E$50,2,FALSE),"100"))</f>
        <v>#N/A</v>
      </c>
      <c r="CD82" s="128" t="e">
        <f ca="1">IF(CC82="","",VLOOKUP(CC82,単価設定!$A$3:$F$477,6,FALSE))</f>
        <v>#N/A</v>
      </c>
      <c r="CE82" s="128" t="str">
        <f t="shared" si="97"/>
        <v/>
      </c>
      <c r="CF82" s="128" t="str">
        <f t="shared" si="80"/>
        <v/>
      </c>
      <c r="CG82" s="128" t="e">
        <f t="shared" ca="1" si="54"/>
        <v>#N/A</v>
      </c>
      <c r="CH82" s="128" t="e">
        <f ca="1">IF(CG82="","",VLOOKUP(CG82,単価設定!$A$3:$F$478,6,FALSE))</f>
        <v>#N/A</v>
      </c>
      <c r="CI82" s="128" t="e">
        <f t="shared" ca="1" si="55"/>
        <v>#N/A</v>
      </c>
      <c r="CJ82" s="128" t="e">
        <f ca="1">IF(CI82="","",VLOOKUP(CI82,単価設定!$A$3:$F$478,6,FALSE))</f>
        <v>#N/A</v>
      </c>
      <c r="CK82" s="128" t="e">
        <f t="shared" ca="1" si="81"/>
        <v>#N/A</v>
      </c>
      <c r="CL82" s="128" t="e">
        <f ca="1">SUM(CK$15:$CK82)</f>
        <v>#N/A</v>
      </c>
      <c r="CM82" s="128" t="e">
        <f t="shared" ca="1" si="82"/>
        <v>#N/A</v>
      </c>
      <c r="CN82" s="128" t="e">
        <f t="shared" ref="CN82:CN143" ca="1" si="98">IF(CG82&lt;&gt;"",B82,"")</f>
        <v>#N/A</v>
      </c>
      <c r="CO82" s="128" t="e">
        <f t="shared" ca="1" si="83"/>
        <v>#N/A</v>
      </c>
      <c r="CP82" s="146" t="e">
        <f t="shared" ca="1" si="84"/>
        <v>#N/A</v>
      </c>
      <c r="CQ82" s="146" t="e">
        <f t="shared" ca="1" si="85"/>
        <v>#N/A</v>
      </c>
      <c r="CR82" s="146" t="e">
        <f t="shared" ca="1" si="86"/>
        <v>#N/A</v>
      </c>
      <c r="CS82" s="146" t="e">
        <f t="shared" ca="1" si="87"/>
        <v>#N/A</v>
      </c>
      <c r="CT82" s="128" t="e">
        <f ca="1">IF(BL82&lt;&gt;"",IF(COUNTIF(BL$15:BL82,BL82)=1,ROW(),""),"")</f>
        <v>#N/A</v>
      </c>
      <c r="CU82" s="128" t="e">
        <f ca="1">IF(CB82&lt;&gt;"",IF(COUNTIF(CB$15:CB82,CB82)=1,ROW(),""),"")</f>
        <v>#N/A</v>
      </c>
      <c r="CV82" s="128" t="e">
        <f ca="1">IF(CG82&lt;&gt;"",IF(COUNTIF(CG$15:CG82,CG82)=1,ROW(),""),"")</f>
        <v>#N/A</v>
      </c>
      <c r="CW82" s="146" t="e">
        <f ca="1">IF(CI82&lt;&gt;"",IF(COUNTIF(CI$15:CI82,CI82)=1,ROW(),""),"")</f>
        <v>#N/A</v>
      </c>
      <c r="CX82" s="128" t="str">
        <f t="shared" ca="1" si="88"/>
        <v/>
      </c>
      <c r="CY82" s="128" t="str">
        <f t="shared" ca="1" si="89"/>
        <v/>
      </c>
      <c r="CZ82" s="128" t="str">
        <f t="shared" ca="1" si="90"/>
        <v/>
      </c>
      <c r="DA82" s="146" t="str">
        <f t="shared" ca="1" si="91"/>
        <v/>
      </c>
      <c r="DD82" s="65"/>
      <c r="DE82" s="326"/>
      <c r="DF82" s="327"/>
      <c r="DG82" s="328"/>
      <c r="DH82" s="303" t="str">
        <f ca="1">IFERROR(VLOOKUP(TEXT(SMALL($CX$15:$DA$143,19),"000000"),単価設定!$A$3:$F$478,1,FALSE),"")</f>
        <v/>
      </c>
      <c r="DI82" s="304"/>
      <c r="DJ82" s="304"/>
      <c r="DK82" s="304"/>
      <c r="DL82" s="304"/>
      <c r="DM82" s="304"/>
      <c r="DN82" s="304"/>
      <c r="DO82" s="304"/>
      <c r="DP82" s="305"/>
      <c r="DQ82" s="306" t="str">
        <f ca="1">IF(ISERROR(VLOOKUP(DH82,単価設定!$A$3:$F$478,4,FALSE)),"",VLOOKUP(DH82,単価設定!$A$3:$F$478,4,FALSE))</f>
        <v/>
      </c>
      <c r="DR82" s="307"/>
      <c r="DS82" s="307"/>
      <c r="DT82" s="307"/>
      <c r="DU82" s="307"/>
      <c r="DV82" s="307"/>
      <c r="DW82" s="307"/>
      <c r="DX82" s="307"/>
      <c r="DY82" s="307"/>
      <c r="DZ82" s="307"/>
      <c r="EA82" s="307"/>
      <c r="EB82" s="307"/>
      <c r="EC82" s="308"/>
      <c r="ED82" s="264" t="str">
        <f ca="1">IF(ISERROR(VLOOKUP(DH82,単価設定!$A$3:$F$478,5,FALSE)),"",VLOOKUP(DH82,単価設定!$A$3:$F$478,5,FALSE))</f>
        <v/>
      </c>
      <c r="EE82" s="265"/>
      <c r="EF82" s="265"/>
      <c r="EG82" s="265"/>
      <c r="EH82" s="265"/>
      <c r="EI82" s="265"/>
      <c r="EJ82" s="265"/>
      <c r="EK82" s="265"/>
      <c r="EL82" s="281"/>
      <c r="EM82" s="303" t="str">
        <f ca="1">IF(DH82="","",COUNTIF($BL$15:$BL$143,DH82)+COUNTIF($CC$15:$CC$143,DH82)+COUNTIF($CG$15:$CG$143,DH82)+COUNTIF($CI$15:$CI$143,DH82))</f>
        <v/>
      </c>
      <c r="EN82" s="304"/>
      <c r="EO82" s="304"/>
      <c r="EP82" s="304"/>
      <c r="EQ82" s="305"/>
      <c r="ER82" s="264" t="str">
        <f ca="1">IF(AND(ED82&lt;&gt;"",EM82&lt;&gt;""),IF(ED82*EM82=0,"",ED82*EM82),"")</f>
        <v/>
      </c>
      <c r="ES82" s="265"/>
      <c r="ET82" s="265"/>
      <c r="EU82" s="265"/>
      <c r="EV82" s="265"/>
      <c r="EW82" s="265"/>
      <c r="EX82" s="265"/>
      <c r="EY82" s="265"/>
      <c r="EZ82" s="265"/>
      <c r="FA82" s="265"/>
      <c r="FB82" s="281"/>
      <c r="FC82" s="258"/>
      <c r="FD82" s="259"/>
      <c r="FE82" s="259"/>
      <c r="FF82" s="260"/>
      <c r="FG82" s="64"/>
    </row>
    <row r="83" spans="2:163" ht="18" customHeight="1" x14ac:dyDescent="0.15">
      <c r="B83" s="244"/>
      <c r="C83" s="244"/>
      <c r="D83" s="244"/>
      <c r="E83" s="268" t="str">
        <f>IF(B83="","",TEXT(TEXT(請求書!$D$15,"YYYY/MM") &amp; "/" &amp; TEXT(B83,"00"),"AAA"))</f>
        <v/>
      </c>
      <c r="F83" s="269"/>
      <c r="G83" s="269"/>
      <c r="H83" s="270"/>
      <c r="I83" s="271"/>
      <c r="J83" s="271"/>
      <c r="K83" s="271"/>
      <c r="L83" s="271"/>
      <c r="M83" s="271"/>
      <c r="N83" s="271"/>
      <c r="O83" s="272" t="str">
        <f t="shared" si="56"/>
        <v/>
      </c>
      <c r="P83" s="272"/>
      <c r="Q83" s="273" t="str">
        <f t="shared" si="60"/>
        <v/>
      </c>
      <c r="R83" s="274"/>
      <c r="S83" s="274"/>
      <c r="T83" s="274"/>
      <c r="U83" s="274"/>
      <c r="V83" s="275"/>
      <c r="W83" s="276" t="str">
        <f t="shared" si="57"/>
        <v/>
      </c>
      <c r="X83" s="277"/>
      <c r="Y83" s="277"/>
      <c r="Z83" s="277"/>
      <c r="AA83" s="278"/>
      <c r="AB83" s="249"/>
      <c r="AC83" s="250"/>
      <c r="AD83" s="249"/>
      <c r="AE83" s="250"/>
      <c r="AF83" s="251" t="str">
        <f t="shared" si="49"/>
        <v/>
      </c>
      <c r="AG83" s="252"/>
      <c r="AH83" s="253"/>
      <c r="AI83" s="254" t="str">
        <f t="shared" si="61"/>
        <v/>
      </c>
      <c r="AJ83" s="255"/>
      <c r="AK83" s="256"/>
      <c r="AL83" s="254" t="str">
        <f t="shared" si="59"/>
        <v/>
      </c>
      <c r="AM83" s="255"/>
      <c r="AN83" s="256"/>
      <c r="AO83" s="257"/>
      <c r="AP83" s="257"/>
      <c r="AQ83" s="257"/>
      <c r="AR83" s="257"/>
      <c r="AS83" s="244"/>
      <c r="AT83" s="244"/>
      <c r="AU83" s="244"/>
      <c r="AV83" s="244"/>
      <c r="AW83" s="100"/>
      <c r="AX83" s="90" t="e">
        <f t="shared" ca="1" si="64"/>
        <v>#N/A</v>
      </c>
      <c r="AY83" s="124" t="str">
        <f t="shared" si="92"/>
        <v/>
      </c>
      <c r="AZ83" s="125" t="str">
        <f t="shared" si="93"/>
        <v/>
      </c>
      <c r="BA83" s="126" t="str">
        <f t="shared" si="65"/>
        <v/>
      </c>
      <c r="BB83" s="126" t="str">
        <f t="shared" si="66"/>
        <v/>
      </c>
      <c r="BC83" s="127" t="str">
        <f t="shared" si="67"/>
        <v/>
      </c>
      <c r="BD83" s="127" t="str">
        <f t="shared" si="68"/>
        <v/>
      </c>
      <c r="BE83" s="126" t="str">
        <f t="shared" si="69"/>
        <v/>
      </c>
      <c r="BF83" s="126" t="str">
        <f t="shared" si="70"/>
        <v/>
      </c>
      <c r="BG83" s="128" t="str">
        <f t="shared" si="94"/>
        <v/>
      </c>
      <c r="BH83" s="124" t="str">
        <f t="shared" si="62"/>
        <v/>
      </c>
      <c r="BI83" s="128" t="e">
        <f ca="1">IF(AND($AX83&lt;&gt;"",BE83&lt;&gt;"",BG83&gt;=IF(BG84="",0,BG84)),SUM(INDIRECT("bh"&amp;ROW()-BG83+1):BH83),"")</f>
        <v>#N/A</v>
      </c>
      <c r="BJ83" s="128" t="e">
        <f t="shared" ca="1" si="71"/>
        <v>#N/A</v>
      </c>
      <c r="BK83" s="128" t="e">
        <f t="shared" ca="1" si="72"/>
        <v>#N/A</v>
      </c>
      <c r="BL83" s="128" t="e">
        <f ca="1">IF(BK83="","",LEFT(AX83,3)&amp;TEXT(VLOOKUP(BK83,基本設定!$D$3:$E$50,2,FALSE),"000"))</f>
        <v>#N/A</v>
      </c>
      <c r="BM83" s="128" t="e">
        <f ca="1">IF(BL83="","",VLOOKUP(BL83,単価設定!$A$3:$F$477,6,FALSE))</f>
        <v>#N/A</v>
      </c>
      <c r="BN83" s="128" t="str">
        <f t="shared" si="95"/>
        <v/>
      </c>
      <c r="BO83" s="128" t="str">
        <f t="shared" si="73"/>
        <v/>
      </c>
      <c r="BP83" s="124" t="str">
        <f t="shared" si="50"/>
        <v/>
      </c>
      <c r="BQ83" s="128" t="str">
        <f t="shared" si="51"/>
        <v/>
      </c>
      <c r="BR83" s="129" t="str">
        <f t="shared" si="52"/>
        <v/>
      </c>
      <c r="BS83" s="129" t="str">
        <f t="shared" si="53"/>
        <v/>
      </c>
      <c r="BT83" s="127" t="str">
        <f t="shared" si="74"/>
        <v/>
      </c>
      <c r="BU83" s="127" t="str">
        <f t="shared" si="75"/>
        <v/>
      </c>
      <c r="BV83" s="126" t="str">
        <f t="shared" si="76"/>
        <v/>
      </c>
      <c r="BW83" s="126" t="str">
        <f t="shared" si="77"/>
        <v/>
      </c>
      <c r="BX83" s="128" t="str">
        <f t="shared" si="96"/>
        <v/>
      </c>
      <c r="BY83" s="124" t="str">
        <f t="shared" si="63"/>
        <v/>
      </c>
      <c r="BZ83" s="128" t="e">
        <f ca="1">IF(AND($AX83&lt;&gt;"",BV83&lt;&gt;"",BX83&gt;=IF(BX84="",0,BX84)),SUM(INDIRECT("by" &amp; ROW()-BX83+1):BY83),"")</f>
        <v>#N/A</v>
      </c>
      <c r="CA83" s="128" t="e">
        <f t="shared" ca="1" si="78"/>
        <v>#N/A</v>
      </c>
      <c r="CB83" s="128" t="e">
        <f t="shared" ca="1" si="79"/>
        <v>#N/A</v>
      </c>
      <c r="CC83" s="128" t="e">
        <f ca="1">IF(CB83="","",LEFT($AX83,3)&amp;TEXT(VLOOKUP(CB83,基本設定!$D$3:$E$50,2,FALSE),"100"))</f>
        <v>#N/A</v>
      </c>
      <c r="CD83" s="128" t="e">
        <f ca="1">IF(CC83="","",VLOOKUP(CC83,単価設定!$A$3:$F$477,6,FALSE))</f>
        <v>#N/A</v>
      </c>
      <c r="CE83" s="128" t="str">
        <f t="shared" si="97"/>
        <v/>
      </c>
      <c r="CF83" s="128" t="str">
        <f t="shared" si="80"/>
        <v/>
      </c>
      <c r="CG83" s="128" t="e">
        <f t="shared" ca="1" si="54"/>
        <v>#N/A</v>
      </c>
      <c r="CH83" s="128" t="e">
        <f ca="1">IF(CG83="","",VLOOKUP(CG83,単価設定!$A$3:$F$478,6,FALSE))</f>
        <v>#N/A</v>
      </c>
      <c r="CI83" s="128" t="e">
        <f t="shared" ca="1" si="55"/>
        <v>#N/A</v>
      </c>
      <c r="CJ83" s="128" t="e">
        <f ca="1">IF(CI83="","",VLOOKUP(CI83,単価設定!$A$3:$F$478,6,FALSE))</f>
        <v>#N/A</v>
      </c>
      <c r="CK83" s="128" t="e">
        <f t="shared" ca="1" si="81"/>
        <v>#N/A</v>
      </c>
      <c r="CL83" s="128" t="e">
        <f ca="1">SUM(CK$15:$CK83)</f>
        <v>#N/A</v>
      </c>
      <c r="CM83" s="128" t="e">
        <f t="shared" ca="1" si="82"/>
        <v>#N/A</v>
      </c>
      <c r="CN83" s="128" t="e">
        <f t="shared" ca="1" si="98"/>
        <v>#N/A</v>
      </c>
      <c r="CO83" s="128" t="e">
        <f t="shared" ca="1" si="83"/>
        <v>#N/A</v>
      </c>
      <c r="CP83" s="146" t="e">
        <f t="shared" ca="1" si="84"/>
        <v>#N/A</v>
      </c>
      <c r="CQ83" s="146" t="e">
        <f t="shared" ca="1" si="85"/>
        <v>#N/A</v>
      </c>
      <c r="CR83" s="146" t="e">
        <f t="shared" ca="1" si="86"/>
        <v>#N/A</v>
      </c>
      <c r="CS83" s="146" t="e">
        <f t="shared" ca="1" si="87"/>
        <v>#N/A</v>
      </c>
      <c r="CT83" s="128" t="e">
        <f ca="1">IF(BL83&lt;&gt;"",IF(COUNTIF(BL$15:BL83,BL83)=1,ROW(),""),"")</f>
        <v>#N/A</v>
      </c>
      <c r="CU83" s="128" t="e">
        <f ca="1">IF(CB83&lt;&gt;"",IF(COUNTIF(CB$15:CB83,CB83)=1,ROW(),""),"")</f>
        <v>#N/A</v>
      </c>
      <c r="CV83" s="128" t="e">
        <f ca="1">IF(CG83&lt;&gt;"",IF(COUNTIF(CG$15:CG83,CG83)=1,ROW(),""),"")</f>
        <v>#N/A</v>
      </c>
      <c r="CW83" s="146" t="e">
        <f ca="1">IF(CI83&lt;&gt;"",IF(COUNTIF(CI$15:CI83,CI83)=1,ROW(),""),"")</f>
        <v>#N/A</v>
      </c>
      <c r="CX83" s="128" t="str">
        <f t="shared" ca="1" si="88"/>
        <v/>
      </c>
      <c r="CY83" s="128" t="str">
        <f t="shared" ca="1" si="89"/>
        <v/>
      </c>
      <c r="CZ83" s="128" t="str">
        <f t="shared" ca="1" si="90"/>
        <v/>
      </c>
      <c r="DA83" s="146" t="str">
        <f t="shared" ca="1" si="91"/>
        <v/>
      </c>
      <c r="DD83" s="65"/>
      <c r="DE83" s="326"/>
      <c r="DF83" s="327"/>
      <c r="DG83" s="328"/>
      <c r="DH83" s="211"/>
      <c r="DI83" s="212"/>
      <c r="DJ83" s="212"/>
      <c r="DK83" s="212"/>
      <c r="DL83" s="212"/>
      <c r="DM83" s="212"/>
      <c r="DN83" s="212"/>
      <c r="DO83" s="212"/>
      <c r="DP83" s="213"/>
      <c r="DQ83" s="312"/>
      <c r="DR83" s="313"/>
      <c r="DS83" s="313"/>
      <c r="DT83" s="313"/>
      <c r="DU83" s="313"/>
      <c r="DV83" s="313"/>
      <c r="DW83" s="313"/>
      <c r="DX83" s="313"/>
      <c r="DY83" s="313"/>
      <c r="DZ83" s="313"/>
      <c r="EA83" s="313"/>
      <c r="EB83" s="313"/>
      <c r="EC83" s="314"/>
      <c r="ED83" s="266"/>
      <c r="EE83" s="267"/>
      <c r="EF83" s="267"/>
      <c r="EG83" s="267"/>
      <c r="EH83" s="267"/>
      <c r="EI83" s="267"/>
      <c r="EJ83" s="267"/>
      <c r="EK83" s="267"/>
      <c r="EL83" s="282"/>
      <c r="EM83" s="211"/>
      <c r="EN83" s="212"/>
      <c r="EO83" s="212"/>
      <c r="EP83" s="212"/>
      <c r="EQ83" s="213"/>
      <c r="ER83" s="266"/>
      <c r="ES83" s="267"/>
      <c r="ET83" s="267"/>
      <c r="EU83" s="267"/>
      <c r="EV83" s="267"/>
      <c r="EW83" s="267"/>
      <c r="EX83" s="267"/>
      <c r="EY83" s="267"/>
      <c r="EZ83" s="267"/>
      <c r="FA83" s="267"/>
      <c r="FB83" s="282"/>
      <c r="FC83" s="261"/>
      <c r="FD83" s="262"/>
      <c r="FE83" s="262"/>
      <c r="FF83" s="263"/>
      <c r="FG83" s="64"/>
    </row>
    <row r="84" spans="2:163" ht="18" customHeight="1" x14ac:dyDescent="0.15">
      <c r="B84" s="244"/>
      <c r="C84" s="244"/>
      <c r="D84" s="244"/>
      <c r="E84" s="268" t="str">
        <f>IF(B84="","",TEXT(TEXT(請求書!$D$15,"YYYY/MM") &amp; "/" &amp; TEXT(B84,"00"),"AAA"))</f>
        <v/>
      </c>
      <c r="F84" s="269"/>
      <c r="G84" s="269"/>
      <c r="H84" s="270"/>
      <c r="I84" s="271"/>
      <c r="J84" s="271"/>
      <c r="K84" s="271"/>
      <c r="L84" s="271"/>
      <c r="M84" s="271"/>
      <c r="N84" s="271"/>
      <c r="O84" s="272" t="str">
        <f t="shared" si="56"/>
        <v/>
      </c>
      <c r="P84" s="272"/>
      <c r="Q84" s="273" t="str">
        <f t="shared" si="60"/>
        <v/>
      </c>
      <c r="R84" s="274"/>
      <c r="S84" s="274"/>
      <c r="T84" s="274"/>
      <c r="U84" s="274"/>
      <c r="V84" s="275"/>
      <c r="W84" s="276" t="str">
        <f t="shared" si="57"/>
        <v/>
      </c>
      <c r="X84" s="277"/>
      <c r="Y84" s="277"/>
      <c r="Z84" s="277"/>
      <c r="AA84" s="278"/>
      <c r="AB84" s="249"/>
      <c r="AC84" s="250"/>
      <c r="AD84" s="249"/>
      <c r="AE84" s="250"/>
      <c r="AF84" s="251" t="str">
        <f t="shared" si="49"/>
        <v/>
      </c>
      <c r="AG84" s="252"/>
      <c r="AH84" s="253"/>
      <c r="AI84" s="254" t="str">
        <f t="shared" si="61"/>
        <v/>
      </c>
      <c r="AJ84" s="255"/>
      <c r="AK84" s="256"/>
      <c r="AL84" s="254" t="str">
        <f t="shared" si="59"/>
        <v/>
      </c>
      <c r="AM84" s="255"/>
      <c r="AN84" s="256"/>
      <c r="AO84" s="257"/>
      <c r="AP84" s="257"/>
      <c r="AQ84" s="257"/>
      <c r="AR84" s="257"/>
      <c r="AS84" s="244"/>
      <c r="AT84" s="244"/>
      <c r="AU84" s="244"/>
      <c r="AV84" s="244"/>
      <c r="AW84" s="100"/>
      <c r="AX84" s="90" t="e">
        <f t="shared" ca="1" si="64"/>
        <v>#N/A</v>
      </c>
      <c r="AY84" s="124" t="str">
        <f t="shared" si="92"/>
        <v/>
      </c>
      <c r="AZ84" s="125" t="str">
        <f t="shared" si="93"/>
        <v/>
      </c>
      <c r="BA84" s="126" t="str">
        <f t="shared" si="65"/>
        <v/>
      </c>
      <c r="BB84" s="126" t="str">
        <f t="shared" si="66"/>
        <v/>
      </c>
      <c r="BC84" s="127" t="str">
        <f t="shared" si="67"/>
        <v/>
      </c>
      <c r="BD84" s="127" t="str">
        <f t="shared" si="68"/>
        <v/>
      </c>
      <c r="BE84" s="126" t="str">
        <f t="shared" si="69"/>
        <v/>
      </c>
      <c r="BF84" s="126" t="str">
        <f t="shared" si="70"/>
        <v/>
      </c>
      <c r="BG84" s="128" t="str">
        <f t="shared" si="94"/>
        <v/>
      </c>
      <c r="BH84" s="124" t="str">
        <f t="shared" si="62"/>
        <v/>
      </c>
      <c r="BI84" s="128" t="e">
        <f ca="1">IF(AND($AX84&lt;&gt;"",BE84&lt;&gt;"",BG84&gt;=IF(BG85="",0,BG85)),SUM(INDIRECT("bh"&amp;ROW()-BG84+1):BH84),"")</f>
        <v>#N/A</v>
      </c>
      <c r="BJ84" s="128" t="e">
        <f t="shared" ca="1" si="71"/>
        <v>#N/A</v>
      </c>
      <c r="BK84" s="128" t="e">
        <f t="shared" ca="1" si="72"/>
        <v>#N/A</v>
      </c>
      <c r="BL84" s="128" t="e">
        <f ca="1">IF(BK84="","",LEFT(AX84,3)&amp;TEXT(VLOOKUP(BK84,基本設定!$D$3:$E$50,2,FALSE),"000"))</f>
        <v>#N/A</v>
      </c>
      <c r="BM84" s="128" t="e">
        <f ca="1">IF(BL84="","",VLOOKUP(BL84,単価設定!$A$3:$F$477,6,FALSE))</f>
        <v>#N/A</v>
      </c>
      <c r="BN84" s="128" t="str">
        <f t="shared" si="95"/>
        <v/>
      </c>
      <c r="BO84" s="128" t="str">
        <f t="shared" si="73"/>
        <v/>
      </c>
      <c r="BP84" s="124" t="str">
        <f t="shared" si="50"/>
        <v/>
      </c>
      <c r="BQ84" s="128" t="str">
        <f t="shared" si="51"/>
        <v/>
      </c>
      <c r="BR84" s="129" t="str">
        <f t="shared" si="52"/>
        <v/>
      </c>
      <c r="BS84" s="129" t="str">
        <f t="shared" si="53"/>
        <v/>
      </c>
      <c r="BT84" s="127" t="str">
        <f t="shared" si="74"/>
        <v/>
      </c>
      <c r="BU84" s="127" t="str">
        <f t="shared" si="75"/>
        <v/>
      </c>
      <c r="BV84" s="126" t="str">
        <f t="shared" si="76"/>
        <v/>
      </c>
      <c r="BW84" s="126" t="str">
        <f t="shared" si="77"/>
        <v/>
      </c>
      <c r="BX84" s="128" t="str">
        <f t="shared" si="96"/>
        <v/>
      </c>
      <c r="BY84" s="124" t="str">
        <f t="shared" si="63"/>
        <v/>
      </c>
      <c r="BZ84" s="128" t="e">
        <f ca="1">IF(AND($AX84&lt;&gt;"",BV84&lt;&gt;"",BX84&gt;=IF(BX85="",0,BX85)),SUM(INDIRECT("by" &amp; ROW()-BX84+1):BY84),"")</f>
        <v>#N/A</v>
      </c>
      <c r="CA84" s="128" t="e">
        <f t="shared" ca="1" si="78"/>
        <v>#N/A</v>
      </c>
      <c r="CB84" s="128" t="e">
        <f t="shared" ca="1" si="79"/>
        <v>#N/A</v>
      </c>
      <c r="CC84" s="128" t="e">
        <f ca="1">IF(CB84="","",LEFT($AX84,3)&amp;TEXT(VLOOKUP(CB84,基本設定!$D$3:$E$50,2,FALSE),"100"))</f>
        <v>#N/A</v>
      </c>
      <c r="CD84" s="128" t="e">
        <f ca="1">IF(CC84="","",VLOOKUP(CC84,単価設定!$A$3:$F$477,6,FALSE))</f>
        <v>#N/A</v>
      </c>
      <c r="CE84" s="128" t="str">
        <f t="shared" si="97"/>
        <v/>
      </c>
      <c r="CF84" s="128" t="str">
        <f t="shared" si="80"/>
        <v/>
      </c>
      <c r="CG84" s="128" t="e">
        <f t="shared" ca="1" si="54"/>
        <v>#N/A</v>
      </c>
      <c r="CH84" s="128" t="e">
        <f ca="1">IF(CG84="","",VLOOKUP(CG84,単価設定!$A$3:$F$478,6,FALSE))</f>
        <v>#N/A</v>
      </c>
      <c r="CI84" s="128" t="e">
        <f t="shared" ca="1" si="55"/>
        <v>#N/A</v>
      </c>
      <c r="CJ84" s="128" t="e">
        <f ca="1">IF(CI84="","",VLOOKUP(CI84,単価設定!$A$3:$F$478,6,FALSE))</f>
        <v>#N/A</v>
      </c>
      <c r="CK84" s="128" t="e">
        <f t="shared" ca="1" si="81"/>
        <v>#N/A</v>
      </c>
      <c r="CL84" s="128" t="e">
        <f ca="1">SUM(CK$15:$CK84)</f>
        <v>#N/A</v>
      </c>
      <c r="CM84" s="128" t="e">
        <f t="shared" ca="1" si="82"/>
        <v>#N/A</v>
      </c>
      <c r="CN84" s="128" t="e">
        <f t="shared" ca="1" si="98"/>
        <v>#N/A</v>
      </c>
      <c r="CO84" s="128" t="e">
        <f t="shared" ca="1" si="83"/>
        <v>#N/A</v>
      </c>
      <c r="CP84" s="146" t="e">
        <f t="shared" ca="1" si="84"/>
        <v>#N/A</v>
      </c>
      <c r="CQ84" s="146" t="e">
        <f t="shared" ca="1" si="85"/>
        <v>#N/A</v>
      </c>
      <c r="CR84" s="146" t="e">
        <f t="shared" ca="1" si="86"/>
        <v>#N/A</v>
      </c>
      <c r="CS84" s="146" t="e">
        <f t="shared" ca="1" si="87"/>
        <v>#N/A</v>
      </c>
      <c r="CT84" s="128" t="e">
        <f ca="1">IF(BL84&lt;&gt;"",IF(COUNTIF(BL$15:BL84,BL84)=1,ROW(),""),"")</f>
        <v>#N/A</v>
      </c>
      <c r="CU84" s="128" t="e">
        <f ca="1">IF(CB84&lt;&gt;"",IF(COUNTIF(CB$15:CB84,CB84)=1,ROW(),""),"")</f>
        <v>#N/A</v>
      </c>
      <c r="CV84" s="128" t="e">
        <f ca="1">IF(CG84&lt;&gt;"",IF(COUNTIF(CG$15:CG84,CG84)=1,ROW(),""),"")</f>
        <v>#N/A</v>
      </c>
      <c r="CW84" s="146" t="e">
        <f ca="1">IF(CI84&lt;&gt;"",IF(COUNTIF(CI$15:CI84,CI84)=1,ROW(),""),"")</f>
        <v>#N/A</v>
      </c>
      <c r="CX84" s="128" t="str">
        <f t="shared" ca="1" si="88"/>
        <v/>
      </c>
      <c r="CY84" s="128" t="str">
        <f t="shared" ca="1" si="89"/>
        <v/>
      </c>
      <c r="CZ84" s="128" t="str">
        <f t="shared" ca="1" si="90"/>
        <v/>
      </c>
      <c r="DA84" s="146" t="str">
        <f t="shared" ca="1" si="91"/>
        <v/>
      </c>
      <c r="DD84" s="65"/>
      <c r="DE84" s="326"/>
      <c r="DF84" s="327"/>
      <c r="DG84" s="328"/>
      <c r="DH84" s="303" t="str">
        <f ca="1">IFERROR(VLOOKUP(TEXT(SMALL($CX$15:$DA$143,20),"000000"),単価設定!$A$3:$F$478,1,FALSE),"")</f>
        <v/>
      </c>
      <c r="DI84" s="304"/>
      <c r="DJ84" s="304"/>
      <c r="DK84" s="304"/>
      <c r="DL84" s="304"/>
      <c r="DM84" s="304"/>
      <c r="DN84" s="304"/>
      <c r="DO84" s="304"/>
      <c r="DP84" s="305"/>
      <c r="DQ84" s="306" t="str">
        <f ca="1">IF(ISERROR(VLOOKUP(DH84,単価設定!$A$3:$F$478,4,FALSE)),"",VLOOKUP(DH84,単価設定!$A$3:$F$478,4,FALSE))</f>
        <v/>
      </c>
      <c r="DR84" s="307"/>
      <c r="DS84" s="307"/>
      <c r="DT84" s="307"/>
      <c r="DU84" s="307"/>
      <c r="DV84" s="307"/>
      <c r="DW84" s="307"/>
      <c r="DX84" s="307"/>
      <c r="DY84" s="307"/>
      <c r="DZ84" s="307"/>
      <c r="EA84" s="307"/>
      <c r="EB84" s="307"/>
      <c r="EC84" s="308"/>
      <c r="ED84" s="264" t="str">
        <f ca="1">IF(ISERROR(VLOOKUP(DH84,単価設定!$A$3:$F$478,5,FALSE)),"",VLOOKUP(DH84,単価設定!$A$3:$F$478,5,FALSE))</f>
        <v/>
      </c>
      <c r="EE84" s="265"/>
      <c r="EF84" s="265"/>
      <c r="EG84" s="265"/>
      <c r="EH84" s="265"/>
      <c r="EI84" s="265"/>
      <c r="EJ84" s="265"/>
      <c r="EK84" s="265"/>
      <c r="EL84" s="281"/>
      <c r="EM84" s="303" t="str">
        <f ca="1">IF(DH84="","",COUNTIF($BL$15:$BL$143,DH84)+COUNTIF($CC$15:$CC$143,DH84)+COUNTIF($CG$15:$CG$143,DH84)+COUNTIF($CI$15:$CI$143,DH84))</f>
        <v/>
      </c>
      <c r="EN84" s="304"/>
      <c r="EO84" s="304"/>
      <c r="EP84" s="304"/>
      <c r="EQ84" s="305"/>
      <c r="ER84" s="264" t="str">
        <f ca="1">IF(AND(ED84&lt;&gt;"",EM84&lt;&gt;""),IF(ED84*EM84=0,"",ED84*EM84),"")</f>
        <v/>
      </c>
      <c r="ES84" s="265"/>
      <c r="ET84" s="265"/>
      <c r="EU84" s="265"/>
      <c r="EV84" s="265"/>
      <c r="EW84" s="265"/>
      <c r="EX84" s="265"/>
      <c r="EY84" s="265"/>
      <c r="EZ84" s="265"/>
      <c r="FA84" s="265"/>
      <c r="FB84" s="281"/>
      <c r="FC84" s="258"/>
      <c r="FD84" s="259"/>
      <c r="FE84" s="259"/>
      <c r="FF84" s="260"/>
      <c r="FG84" s="64"/>
    </row>
    <row r="85" spans="2:163" ht="18" customHeight="1" thickBot="1" x14ac:dyDescent="0.2">
      <c r="B85" s="244"/>
      <c r="C85" s="244"/>
      <c r="D85" s="244"/>
      <c r="E85" s="268" t="str">
        <f>IF(B85="","",TEXT(TEXT(請求書!$D$15,"YYYY/MM") &amp; "/" &amp; TEXT(B85,"00"),"AAA"))</f>
        <v/>
      </c>
      <c r="F85" s="269"/>
      <c r="G85" s="269"/>
      <c r="H85" s="270"/>
      <c r="I85" s="271"/>
      <c r="J85" s="271"/>
      <c r="K85" s="271"/>
      <c r="L85" s="271"/>
      <c r="M85" s="271"/>
      <c r="N85" s="271"/>
      <c r="O85" s="272" t="str">
        <f t="shared" si="56"/>
        <v/>
      </c>
      <c r="P85" s="272"/>
      <c r="Q85" s="273" t="str">
        <f t="shared" si="60"/>
        <v/>
      </c>
      <c r="R85" s="274"/>
      <c r="S85" s="274"/>
      <c r="T85" s="274"/>
      <c r="U85" s="274"/>
      <c r="V85" s="275"/>
      <c r="W85" s="276" t="str">
        <f t="shared" si="57"/>
        <v/>
      </c>
      <c r="X85" s="277"/>
      <c r="Y85" s="277"/>
      <c r="Z85" s="277"/>
      <c r="AA85" s="278"/>
      <c r="AB85" s="249"/>
      <c r="AC85" s="250"/>
      <c r="AD85" s="249"/>
      <c r="AE85" s="250"/>
      <c r="AF85" s="251" t="str">
        <f t="shared" si="49"/>
        <v/>
      </c>
      <c r="AG85" s="252"/>
      <c r="AH85" s="253"/>
      <c r="AI85" s="254" t="str">
        <f t="shared" si="61"/>
        <v/>
      </c>
      <c r="AJ85" s="255"/>
      <c r="AK85" s="256"/>
      <c r="AL85" s="254" t="str">
        <f t="shared" si="59"/>
        <v/>
      </c>
      <c r="AM85" s="255"/>
      <c r="AN85" s="256"/>
      <c r="AO85" s="257"/>
      <c r="AP85" s="257"/>
      <c r="AQ85" s="257"/>
      <c r="AR85" s="257"/>
      <c r="AS85" s="244"/>
      <c r="AT85" s="244"/>
      <c r="AU85" s="244"/>
      <c r="AV85" s="244"/>
      <c r="AW85" s="100"/>
      <c r="AX85" s="90" t="e">
        <f t="shared" ca="1" si="64"/>
        <v>#N/A</v>
      </c>
      <c r="AY85" s="124" t="str">
        <f t="shared" si="92"/>
        <v/>
      </c>
      <c r="AZ85" s="125" t="str">
        <f t="shared" si="93"/>
        <v/>
      </c>
      <c r="BA85" s="126" t="str">
        <f t="shared" si="65"/>
        <v/>
      </c>
      <c r="BB85" s="126" t="str">
        <f t="shared" si="66"/>
        <v/>
      </c>
      <c r="BC85" s="127" t="str">
        <f t="shared" si="67"/>
        <v/>
      </c>
      <c r="BD85" s="127" t="str">
        <f t="shared" si="68"/>
        <v/>
      </c>
      <c r="BE85" s="126" t="str">
        <f t="shared" si="69"/>
        <v/>
      </c>
      <c r="BF85" s="126" t="str">
        <f t="shared" si="70"/>
        <v/>
      </c>
      <c r="BG85" s="128" t="str">
        <f t="shared" si="94"/>
        <v/>
      </c>
      <c r="BH85" s="124" t="str">
        <f t="shared" si="62"/>
        <v/>
      </c>
      <c r="BI85" s="128" t="e">
        <f ca="1">IF(AND($AX85&lt;&gt;"",BE85&lt;&gt;"",BG85&gt;=IF(BG86="",0,BG86)),SUM(INDIRECT("bh"&amp;ROW()-BG85+1):BH85),"")</f>
        <v>#N/A</v>
      </c>
      <c r="BJ85" s="128" t="e">
        <f t="shared" ca="1" si="71"/>
        <v>#N/A</v>
      </c>
      <c r="BK85" s="128" t="e">
        <f t="shared" ca="1" si="72"/>
        <v>#N/A</v>
      </c>
      <c r="BL85" s="128" t="e">
        <f ca="1">IF(BK85="","",LEFT(AX85,3)&amp;TEXT(VLOOKUP(BK85,基本設定!$D$3:$E$50,2,FALSE),"000"))</f>
        <v>#N/A</v>
      </c>
      <c r="BM85" s="128" t="e">
        <f ca="1">IF(BL85="","",VLOOKUP(BL85,単価設定!$A$3:$F$477,6,FALSE))</f>
        <v>#N/A</v>
      </c>
      <c r="BN85" s="128" t="str">
        <f t="shared" si="95"/>
        <v/>
      </c>
      <c r="BO85" s="128" t="str">
        <f t="shared" si="73"/>
        <v/>
      </c>
      <c r="BP85" s="124" t="str">
        <f t="shared" si="50"/>
        <v/>
      </c>
      <c r="BQ85" s="128" t="str">
        <f t="shared" si="51"/>
        <v/>
      </c>
      <c r="BR85" s="129" t="str">
        <f t="shared" si="52"/>
        <v/>
      </c>
      <c r="BS85" s="129" t="str">
        <f t="shared" si="53"/>
        <v/>
      </c>
      <c r="BT85" s="127" t="str">
        <f t="shared" si="74"/>
        <v/>
      </c>
      <c r="BU85" s="127" t="str">
        <f t="shared" si="75"/>
        <v/>
      </c>
      <c r="BV85" s="126" t="str">
        <f t="shared" si="76"/>
        <v/>
      </c>
      <c r="BW85" s="126" t="str">
        <f t="shared" si="77"/>
        <v/>
      </c>
      <c r="BX85" s="128" t="str">
        <f t="shared" si="96"/>
        <v/>
      </c>
      <c r="BY85" s="124" t="str">
        <f t="shared" si="63"/>
        <v/>
      </c>
      <c r="BZ85" s="128" t="e">
        <f ca="1">IF(AND($AX85&lt;&gt;"",BV85&lt;&gt;"",BX85&gt;=IF(BX86="",0,BX86)),SUM(INDIRECT("by" &amp; ROW()-BX85+1):BY85),"")</f>
        <v>#N/A</v>
      </c>
      <c r="CA85" s="128" t="e">
        <f t="shared" ca="1" si="78"/>
        <v>#N/A</v>
      </c>
      <c r="CB85" s="128" t="e">
        <f t="shared" ca="1" si="79"/>
        <v>#N/A</v>
      </c>
      <c r="CC85" s="128" t="e">
        <f ca="1">IF(CB85="","",LEFT($AX85,3)&amp;TEXT(VLOOKUP(CB85,基本設定!$D$3:$E$50,2,FALSE),"100"))</f>
        <v>#N/A</v>
      </c>
      <c r="CD85" s="128" t="e">
        <f ca="1">IF(CC85="","",VLOOKUP(CC85,単価設定!$A$3:$F$477,6,FALSE))</f>
        <v>#N/A</v>
      </c>
      <c r="CE85" s="128" t="str">
        <f t="shared" si="97"/>
        <v/>
      </c>
      <c r="CF85" s="128" t="str">
        <f t="shared" si="80"/>
        <v/>
      </c>
      <c r="CG85" s="128" t="e">
        <f t="shared" ca="1" si="54"/>
        <v>#N/A</v>
      </c>
      <c r="CH85" s="128" t="e">
        <f ca="1">IF(CG85="","",VLOOKUP(CG85,単価設定!$A$3:$F$478,6,FALSE))</f>
        <v>#N/A</v>
      </c>
      <c r="CI85" s="128" t="e">
        <f t="shared" ca="1" si="55"/>
        <v>#N/A</v>
      </c>
      <c r="CJ85" s="128" t="e">
        <f ca="1">IF(CI85="","",VLOOKUP(CI85,単価設定!$A$3:$F$478,6,FALSE))</f>
        <v>#N/A</v>
      </c>
      <c r="CK85" s="128" t="e">
        <f t="shared" ca="1" si="81"/>
        <v>#N/A</v>
      </c>
      <c r="CL85" s="128" t="e">
        <f ca="1">SUM(CK$15:$CK85)</f>
        <v>#N/A</v>
      </c>
      <c r="CM85" s="128" t="e">
        <f t="shared" ca="1" si="82"/>
        <v>#N/A</v>
      </c>
      <c r="CN85" s="128" t="e">
        <f t="shared" ca="1" si="98"/>
        <v>#N/A</v>
      </c>
      <c r="CO85" s="128" t="e">
        <f t="shared" ca="1" si="83"/>
        <v>#N/A</v>
      </c>
      <c r="CP85" s="146" t="e">
        <f t="shared" ca="1" si="84"/>
        <v>#N/A</v>
      </c>
      <c r="CQ85" s="146" t="e">
        <f t="shared" ca="1" si="85"/>
        <v>#N/A</v>
      </c>
      <c r="CR85" s="146" t="e">
        <f t="shared" ca="1" si="86"/>
        <v>#N/A</v>
      </c>
      <c r="CS85" s="146" t="e">
        <f t="shared" ca="1" si="87"/>
        <v>#N/A</v>
      </c>
      <c r="CT85" s="128" t="e">
        <f ca="1">IF(BL85&lt;&gt;"",IF(COUNTIF(BL$15:BL85,BL85)=1,ROW(),""),"")</f>
        <v>#N/A</v>
      </c>
      <c r="CU85" s="128" t="e">
        <f ca="1">IF(CB85&lt;&gt;"",IF(COUNTIF(CB$15:CB85,CB85)=1,ROW(),""),"")</f>
        <v>#N/A</v>
      </c>
      <c r="CV85" s="128" t="e">
        <f ca="1">IF(CG85&lt;&gt;"",IF(COUNTIF(CG$15:CG85,CG85)=1,ROW(),""),"")</f>
        <v>#N/A</v>
      </c>
      <c r="CW85" s="146" t="e">
        <f ca="1">IF(CI85&lt;&gt;"",IF(COUNTIF(CI$15:CI85,CI85)=1,ROW(),""),"")</f>
        <v>#N/A</v>
      </c>
      <c r="CX85" s="128" t="str">
        <f t="shared" ca="1" si="88"/>
        <v/>
      </c>
      <c r="CY85" s="128" t="str">
        <f t="shared" ca="1" si="89"/>
        <v/>
      </c>
      <c r="CZ85" s="128" t="str">
        <f t="shared" ca="1" si="90"/>
        <v/>
      </c>
      <c r="DA85" s="146" t="str">
        <f t="shared" ca="1" si="91"/>
        <v/>
      </c>
      <c r="DD85" s="65"/>
      <c r="DE85" s="326"/>
      <c r="DF85" s="327"/>
      <c r="DG85" s="328"/>
      <c r="DH85" s="211"/>
      <c r="DI85" s="212"/>
      <c r="DJ85" s="212"/>
      <c r="DK85" s="212"/>
      <c r="DL85" s="212"/>
      <c r="DM85" s="212"/>
      <c r="DN85" s="212"/>
      <c r="DO85" s="212"/>
      <c r="DP85" s="213"/>
      <c r="DQ85" s="309"/>
      <c r="DR85" s="310"/>
      <c r="DS85" s="310"/>
      <c r="DT85" s="310"/>
      <c r="DU85" s="310"/>
      <c r="DV85" s="310"/>
      <c r="DW85" s="310"/>
      <c r="DX85" s="310"/>
      <c r="DY85" s="310"/>
      <c r="DZ85" s="310"/>
      <c r="EA85" s="310"/>
      <c r="EB85" s="310"/>
      <c r="EC85" s="311"/>
      <c r="ED85" s="297"/>
      <c r="EE85" s="298"/>
      <c r="EF85" s="298"/>
      <c r="EG85" s="298"/>
      <c r="EH85" s="298"/>
      <c r="EI85" s="298"/>
      <c r="EJ85" s="298"/>
      <c r="EK85" s="298"/>
      <c r="EL85" s="299"/>
      <c r="EM85" s="211"/>
      <c r="EN85" s="212"/>
      <c r="EO85" s="212"/>
      <c r="EP85" s="212"/>
      <c r="EQ85" s="213"/>
      <c r="ER85" s="297"/>
      <c r="ES85" s="298"/>
      <c r="ET85" s="298"/>
      <c r="EU85" s="298"/>
      <c r="EV85" s="298"/>
      <c r="EW85" s="298"/>
      <c r="EX85" s="298"/>
      <c r="EY85" s="298"/>
      <c r="EZ85" s="298"/>
      <c r="FA85" s="298"/>
      <c r="FB85" s="299"/>
      <c r="FC85" s="300"/>
      <c r="FD85" s="301"/>
      <c r="FE85" s="301"/>
      <c r="FF85" s="302"/>
      <c r="FG85" s="64"/>
    </row>
    <row r="86" spans="2:163" ht="18" customHeight="1" thickTop="1" x14ac:dyDescent="0.15">
      <c r="B86" s="244"/>
      <c r="C86" s="244"/>
      <c r="D86" s="244"/>
      <c r="E86" s="268" t="str">
        <f>IF(B86="","",TEXT(TEXT(請求書!$D$15,"YYYY/MM") &amp; "/" &amp; TEXT(B86,"00"),"AAA"))</f>
        <v/>
      </c>
      <c r="F86" s="269"/>
      <c r="G86" s="269"/>
      <c r="H86" s="270"/>
      <c r="I86" s="271"/>
      <c r="J86" s="271"/>
      <c r="K86" s="271"/>
      <c r="L86" s="271"/>
      <c r="M86" s="271"/>
      <c r="N86" s="271"/>
      <c r="O86" s="272" t="str">
        <f t="shared" si="56"/>
        <v/>
      </c>
      <c r="P86" s="272"/>
      <c r="Q86" s="273" t="str">
        <f t="shared" si="60"/>
        <v/>
      </c>
      <c r="R86" s="274"/>
      <c r="S86" s="274"/>
      <c r="T86" s="274"/>
      <c r="U86" s="274"/>
      <c r="V86" s="275"/>
      <c r="W86" s="276" t="str">
        <f t="shared" si="57"/>
        <v/>
      </c>
      <c r="X86" s="277"/>
      <c r="Y86" s="277"/>
      <c r="Z86" s="277"/>
      <c r="AA86" s="278"/>
      <c r="AB86" s="249"/>
      <c r="AC86" s="250"/>
      <c r="AD86" s="249"/>
      <c r="AE86" s="250"/>
      <c r="AF86" s="251" t="str">
        <f t="shared" si="49"/>
        <v/>
      </c>
      <c r="AG86" s="252"/>
      <c r="AH86" s="253"/>
      <c r="AI86" s="254" t="str">
        <f t="shared" si="61"/>
        <v/>
      </c>
      <c r="AJ86" s="255"/>
      <c r="AK86" s="256"/>
      <c r="AL86" s="254" t="str">
        <f t="shared" si="59"/>
        <v/>
      </c>
      <c r="AM86" s="255"/>
      <c r="AN86" s="256"/>
      <c r="AO86" s="257"/>
      <c r="AP86" s="257"/>
      <c r="AQ86" s="257"/>
      <c r="AR86" s="257"/>
      <c r="AS86" s="244"/>
      <c r="AT86" s="244"/>
      <c r="AU86" s="244"/>
      <c r="AV86" s="244"/>
      <c r="AW86" s="100"/>
      <c r="AX86" s="90" t="e">
        <f t="shared" ca="1" si="64"/>
        <v>#N/A</v>
      </c>
      <c r="AY86" s="124" t="str">
        <f t="shared" si="92"/>
        <v/>
      </c>
      <c r="AZ86" s="125" t="str">
        <f t="shared" si="93"/>
        <v/>
      </c>
      <c r="BA86" s="126" t="str">
        <f t="shared" si="65"/>
        <v/>
      </c>
      <c r="BB86" s="126" t="str">
        <f t="shared" si="66"/>
        <v/>
      </c>
      <c r="BC86" s="127" t="str">
        <f t="shared" si="67"/>
        <v/>
      </c>
      <c r="BD86" s="127" t="str">
        <f t="shared" si="68"/>
        <v/>
      </c>
      <c r="BE86" s="126" t="str">
        <f t="shared" si="69"/>
        <v/>
      </c>
      <c r="BF86" s="126" t="str">
        <f t="shared" si="70"/>
        <v/>
      </c>
      <c r="BG86" s="128" t="str">
        <f t="shared" si="94"/>
        <v/>
      </c>
      <c r="BH86" s="124" t="str">
        <f t="shared" si="62"/>
        <v/>
      </c>
      <c r="BI86" s="128" t="e">
        <f ca="1">IF(AND($AX86&lt;&gt;"",BE86&lt;&gt;"",BG86&gt;=IF(BG87="",0,BG87)),SUM(INDIRECT("bh"&amp;ROW()-BG86+1):BH86),"")</f>
        <v>#N/A</v>
      </c>
      <c r="BJ86" s="128" t="e">
        <f t="shared" ca="1" si="71"/>
        <v>#N/A</v>
      </c>
      <c r="BK86" s="128" t="e">
        <f t="shared" ca="1" si="72"/>
        <v>#N/A</v>
      </c>
      <c r="BL86" s="128" t="e">
        <f ca="1">IF(BK86="","",LEFT(AX86,3)&amp;TEXT(VLOOKUP(BK86,基本設定!$D$3:$E$50,2,FALSE),"000"))</f>
        <v>#N/A</v>
      </c>
      <c r="BM86" s="128" t="e">
        <f ca="1">IF(BL86="","",VLOOKUP(BL86,単価設定!$A$3:$F$477,6,FALSE))</f>
        <v>#N/A</v>
      </c>
      <c r="BN86" s="128" t="str">
        <f t="shared" si="95"/>
        <v/>
      </c>
      <c r="BO86" s="128" t="str">
        <f t="shared" si="73"/>
        <v/>
      </c>
      <c r="BP86" s="124" t="str">
        <f t="shared" si="50"/>
        <v/>
      </c>
      <c r="BQ86" s="128" t="str">
        <f t="shared" si="51"/>
        <v/>
      </c>
      <c r="BR86" s="129" t="str">
        <f t="shared" si="52"/>
        <v/>
      </c>
      <c r="BS86" s="129" t="str">
        <f t="shared" si="53"/>
        <v/>
      </c>
      <c r="BT86" s="127" t="str">
        <f t="shared" si="74"/>
        <v/>
      </c>
      <c r="BU86" s="127" t="str">
        <f t="shared" si="75"/>
        <v/>
      </c>
      <c r="BV86" s="126" t="str">
        <f t="shared" si="76"/>
        <v/>
      </c>
      <c r="BW86" s="126" t="str">
        <f t="shared" si="77"/>
        <v/>
      </c>
      <c r="BX86" s="128" t="str">
        <f t="shared" si="96"/>
        <v/>
      </c>
      <c r="BY86" s="124" t="str">
        <f t="shared" si="63"/>
        <v/>
      </c>
      <c r="BZ86" s="128" t="e">
        <f ca="1">IF(AND($AX86&lt;&gt;"",BV86&lt;&gt;"",BX86&gt;=IF(BX87="",0,BX87)),SUM(INDIRECT("by" &amp; ROW()-BX86+1):BY86),"")</f>
        <v>#N/A</v>
      </c>
      <c r="CA86" s="128" t="e">
        <f t="shared" ca="1" si="78"/>
        <v>#N/A</v>
      </c>
      <c r="CB86" s="128" t="e">
        <f t="shared" ca="1" si="79"/>
        <v>#N/A</v>
      </c>
      <c r="CC86" s="128" t="e">
        <f ca="1">IF(CB86="","",LEFT($AX86,3)&amp;TEXT(VLOOKUP(CB86,基本設定!$D$3:$E$50,2,FALSE),"100"))</f>
        <v>#N/A</v>
      </c>
      <c r="CD86" s="128" t="e">
        <f ca="1">IF(CC86="","",VLOOKUP(CC86,単価設定!$A$3:$F$477,6,FALSE))</f>
        <v>#N/A</v>
      </c>
      <c r="CE86" s="128" t="str">
        <f t="shared" si="97"/>
        <v/>
      </c>
      <c r="CF86" s="128" t="str">
        <f t="shared" si="80"/>
        <v/>
      </c>
      <c r="CG86" s="128" t="e">
        <f t="shared" ca="1" si="54"/>
        <v>#N/A</v>
      </c>
      <c r="CH86" s="128" t="e">
        <f ca="1">IF(CG86="","",VLOOKUP(CG86,単価設定!$A$3:$F$478,6,FALSE))</f>
        <v>#N/A</v>
      </c>
      <c r="CI86" s="128" t="e">
        <f t="shared" ca="1" si="55"/>
        <v>#N/A</v>
      </c>
      <c r="CJ86" s="128" t="e">
        <f ca="1">IF(CI86="","",VLOOKUP(CI86,単価設定!$A$3:$F$478,6,FALSE))</f>
        <v>#N/A</v>
      </c>
      <c r="CK86" s="128" t="e">
        <f t="shared" ca="1" si="81"/>
        <v>#N/A</v>
      </c>
      <c r="CL86" s="128" t="e">
        <f ca="1">SUM(CK$15:$CK86)</f>
        <v>#N/A</v>
      </c>
      <c r="CM86" s="128" t="e">
        <f t="shared" ca="1" si="82"/>
        <v>#N/A</v>
      </c>
      <c r="CN86" s="128" t="e">
        <f t="shared" ca="1" si="98"/>
        <v>#N/A</v>
      </c>
      <c r="CO86" s="128" t="e">
        <f t="shared" ca="1" si="83"/>
        <v>#N/A</v>
      </c>
      <c r="CP86" s="146" t="e">
        <f t="shared" ca="1" si="84"/>
        <v>#N/A</v>
      </c>
      <c r="CQ86" s="146" t="e">
        <f t="shared" ca="1" si="85"/>
        <v>#N/A</v>
      </c>
      <c r="CR86" s="146" t="e">
        <f t="shared" ca="1" si="86"/>
        <v>#N/A</v>
      </c>
      <c r="CS86" s="146" t="e">
        <f t="shared" ca="1" si="87"/>
        <v>#N/A</v>
      </c>
      <c r="CT86" s="128" t="e">
        <f ca="1">IF(BL86&lt;&gt;"",IF(COUNTIF(BL$15:BL86,BL86)=1,ROW(),""),"")</f>
        <v>#N/A</v>
      </c>
      <c r="CU86" s="128" t="e">
        <f ca="1">IF(CB86&lt;&gt;"",IF(COUNTIF(CB$15:CB86,CB86)=1,ROW(),""),"")</f>
        <v>#N/A</v>
      </c>
      <c r="CV86" s="128" t="e">
        <f ca="1">IF(CG86&lt;&gt;"",IF(COUNTIF(CG$15:CG86,CG86)=1,ROW(),""),"")</f>
        <v>#N/A</v>
      </c>
      <c r="CW86" s="146" t="e">
        <f ca="1">IF(CI86&lt;&gt;"",IF(COUNTIF(CI$15:CI86,CI86)=1,ROW(),""),"")</f>
        <v>#N/A</v>
      </c>
      <c r="CX86" s="128" t="str">
        <f t="shared" ca="1" si="88"/>
        <v/>
      </c>
      <c r="CY86" s="128" t="str">
        <f t="shared" ca="1" si="89"/>
        <v/>
      </c>
      <c r="CZ86" s="128" t="str">
        <f t="shared" ca="1" si="90"/>
        <v/>
      </c>
      <c r="DA86" s="146" t="str">
        <f t="shared" ca="1" si="91"/>
        <v/>
      </c>
      <c r="DD86" s="65"/>
      <c r="DE86" s="326"/>
      <c r="DF86" s="327"/>
      <c r="DG86" s="328"/>
      <c r="DH86" s="287" t="s">
        <v>135</v>
      </c>
      <c r="DI86" s="288"/>
      <c r="DJ86" s="288"/>
      <c r="DK86" s="288"/>
      <c r="DL86" s="288"/>
      <c r="DM86" s="288"/>
      <c r="DN86" s="288"/>
      <c r="DO86" s="288"/>
      <c r="DP86" s="288"/>
      <c r="DQ86" s="288"/>
      <c r="DR86" s="288"/>
      <c r="DS86" s="288"/>
      <c r="DT86" s="288"/>
      <c r="DU86" s="288"/>
      <c r="DV86" s="288"/>
      <c r="DW86" s="288"/>
      <c r="DX86" s="288"/>
      <c r="DY86" s="288"/>
      <c r="DZ86" s="288"/>
      <c r="EA86" s="288"/>
      <c r="EB86" s="288"/>
      <c r="EC86" s="288"/>
      <c r="ED86" s="288"/>
      <c r="EE86" s="288"/>
      <c r="EF86" s="288"/>
      <c r="EG86" s="288"/>
      <c r="EH86" s="288"/>
      <c r="EI86" s="288"/>
      <c r="EJ86" s="288"/>
      <c r="EK86" s="288"/>
      <c r="EL86" s="288"/>
      <c r="EM86" s="288"/>
      <c r="EN86" s="288"/>
      <c r="EO86" s="288"/>
      <c r="EP86" s="288"/>
      <c r="EQ86" s="289"/>
      <c r="ER86" s="290" t="s">
        <v>130</v>
      </c>
      <c r="ES86" s="292">
        <f ca="1">SUM(ER66:FB85)+ES37</f>
        <v>0</v>
      </c>
      <c r="ET86" s="292"/>
      <c r="EU86" s="292"/>
      <c r="EV86" s="292"/>
      <c r="EW86" s="292"/>
      <c r="EX86" s="292"/>
      <c r="EY86" s="292"/>
      <c r="EZ86" s="292"/>
      <c r="FA86" s="292"/>
      <c r="FB86" s="293"/>
      <c r="FC86" s="294"/>
      <c r="FD86" s="295"/>
      <c r="FE86" s="295"/>
      <c r="FF86" s="296"/>
      <c r="FG86" s="64"/>
    </row>
    <row r="87" spans="2:163" ht="18" customHeight="1" x14ac:dyDescent="0.15">
      <c r="B87" s="244"/>
      <c r="C87" s="244"/>
      <c r="D87" s="244"/>
      <c r="E87" s="268" t="str">
        <f>IF(B87="","",TEXT(TEXT(請求書!$D$15,"YYYY/MM") &amp; "/" &amp; TEXT(B87,"00"),"AAA"))</f>
        <v/>
      </c>
      <c r="F87" s="269"/>
      <c r="G87" s="269"/>
      <c r="H87" s="270"/>
      <c r="I87" s="271"/>
      <c r="J87" s="271"/>
      <c r="K87" s="271"/>
      <c r="L87" s="271"/>
      <c r="M87" s="271"/>
      <c r="N87" s="271"/>
      <c r="O87" s="272" t="str">
        <f t="shared" si="56"/>
        <v/>
      </c>
      <c r="P87" s="272"/>
      <c r="Q87" s="273" t="str">
        <f t="shared" si="60"/>
        <v/>
      </c>
      <c r="R87" s="274"/>
      <c r="S87" s="274"/>
      <c r="T87" s="274"/>
      <c r="U87" s="274"/>
      <c r="V87" s="275"/>
      <c r="W87" s="276" t="str">
        <f t="shared" si="57"/>
        <v/>
      </c>
      <c r="X87" s="277"/>
      <c r="Y87" s="277"/>
      <c r="Z87" s="277"/>
      <c r="AA87" s="278"/>
      <c r="AB87" s="249"/>
      <c r="AC87" s="250"/>
      <c r="AD87" s="249"/>
      <c r="AE87" s="250"/>
      <c r="AF87" s="251" t="str">
        <f t="shared" si="49"/>
        <v/>
      </c>
      <c r="AG87" s="252"/>
      <c r="AH87" s="253"/>
      <c r="AI87" s="254" t="str">
        <f t="shared" si="61"/>
        <v/>
      </c>
      <c r="AJ87" s="255"/>
      <c r="AK87" s="256"/>
      <c r="AL87" s="254" t="str">
        <f t="shared" si="59"/>
        <v/>
      </c>
      <c r="AM87" s="255"/>
      <c r="AN87" s="256"/>
      <c r="AO87" s="257"/>
      <c r="AP87" s="257"/>
      <c r="AQ87" s="257"/>
      <c r="AR87" s="257"/>
      <c r="AS87" s="244"/>
      <c r="AT87" s="244"/>
      <c r="AU87" s="244"/>
      <c r="AV87" s="244"/>
      <c r="AW87" s="100"/>
      <c r="AX87" s="90" t="e">
        <f t="shared" ca="1" si="64"/>
        <v>#N/A</v>
      </c>
      <c r="AY87" s="124" t="str">
        <f t="shared" si="92"/>
        <v/>
      </c>
      <c r="AZ87" s="125" t="str">
        <f t="shared" si="93"/>
        <v/>
      </c>
      <c r="BA87" s="126" t="str">
        <f t="shared" si="65"/>
        <v/>
      </c>
      <c r="BB87" s="126" t="str">
        <f t="shared" si="66"/>
        <v/>
      </c>
      <c r="BC87" s="127" t="str">
        <f t="shared" si="67"/>
        <v/>
      </c>
      <c r="BD87" s="127" t="str">
        <f t="shared" si="68"/>
        <v/>
      </c>
      <c r="BE87" s="126" t="str">
        <f t="shared" si="69"/>
        <v/>
      </c>
      <c r="BF87" s="126" t="str">
        <f t="shared" si="70"/>
        <v/>
      </c>
      <c r="BG87" s="128" t="str">
        <f t="shared" si="94"/>
        <v/>
      </c>
      <c r="BH87" s="124" t="str">
        <f t="shared" si="62"/>
        <v/>
      </c>
      <c r="BI87" s="128" t="e">
        <f ca="1">IF(AND($AX87&lt;&gt;"",BE87&lt;&gt;"",BG87&gt;=IF(BG88="",0,BG88)),SUM(INDIRECT("bh"&amp;ROW()-BG87+1):BH87),"")</f>
        <v>#N/A</v>
      </c>
      <c r="BJ87" s="128" t="e">
        <f t="shared" ca="1" si="71"/>
        <v>#N/A</v>
      </c>
      <c r="BK87" s="128" t="e">
        <f t="shared" ca="1" si="72"/>
        <v>#N/A</v>
      </c>
      <c r="BL87" s="128" t="e">
        <f ca="1">IF(BK87="","",LEFT(AX87,3)&amp;TEXT(VLOOKUP(BK87,基本設定!$D$3:$E$50,2,FALSE),"000"))</f>
        <v>#N/A</v>
      </c>
      <c r="BM87" s="128" t="e">
        <f ca="1">IF(BL87="","",VLOOKUP(BL87,単価設定!$A$3:$F$477,6,FALSE))</f>
        <v>#N/A</v>
      </c>
      <c r="BN87" s="128" t="str">
        <f t="shared" si="95"/>
        <v/>
      </c>
      <c r="BO87" s="128" t="str">
        <f t="shared" si="73"/>
        <v/>
      </c>
      <c r="BP87" s="124" t="str">
        <f t="shared" si="50"/>
        <v/>
      </c>
      <c r="BQ87" s="128" t="str">
        <f t="shared" si="51"/>
        <v/>
      </c>
      <c r="BR87" s="129" t="str">
        <f t="shared" si="52"/>
        <v/>
      </c>
      <c r="BS87" s="129" t="str">
        <f t="shared" si="53"/>
        <v/>
      </c>
      <c r="BT87" s="127" t="str">
        <f t="shared" si="74"/>
        <v/>
      </c>
      <c r="BU87" s="127" t="str">
        <f t="shared" si="75"/>
        <v/>
      </c>
      <c r="BV87" s="126" t="str">
        <f t="shared" si="76"/>
        <v/>
      </c>
      <c r="BW87" s="126" t="str">
        <f t="shared" si="77"/>
        <v/>
      </c>
      <c r="BX87" s="128" t="str">
        <f t="shared" si="96"/>
        <v/>
      </c>
      <c r="BY87" s="124" t="str">
        <f t="shared" si="63"/>
        <v/>
      </c>
      <c r="BZ87" s="128" t="e">
        <f ca="1">IF(AND($AX87&lt;&gt;"",BV87&lt;&gt;"",BX87&gt;=IF(BX88="",0,BX88)),SUM(INDIRECT("by" &amp; ROW()-BX87+1):BY87),"")</f>
        <v>#N/A</v>
      </c>
      <c r="CA87" s="128" t="e">
        <f t="shared" ca="1" si="78"/>
        <v>#N/A</v>
      </c>
      <c r="CB87" s="128" t="e">
        <f t="shared" ca="1" si="79"/>
        <v>#N/A</v>
      </c>
      <c r="CC87" s="128" t="e">
        <f ca="1">IF(CB87="","",LEFT($AX87,3)&amp;TEXT(VLOOKUP(CB87,基本設定!$D$3:$E$50,2,FALSE),"100"))</f>
        <v>#N/A</v>
      </c>
      <c r="CD87" s="128" t="e">
        <f ca="1">IF(CC87="","",VLOOKUP(CC87,単価設定!$A$3:$F$477,6,FALSE))</f>
        <v>#N/A</v>
      </c>
      <c r="CE87" s="128" t="str">
        <f t="shared" si="97"/>
        <v/>
      </c>
      <c r="CF87" s="128" t="str">
        <f t="shared" si="80"/>
        <v/>
      </c>
      <c r="CG87" s="128" t="e">
        <f t="shared" ca="1" si="54"/>
        <v>#N/A</v>
      </c>
      <c r="CH87" s="128" t="e">
        <f ca="1">IF(CG87="","",VLOOKUP(CG87,単価設定!$A$3:$F$478,6,FALSE))</f>
        <v>#N/A</v>
      </c>
      <c r="CI87" s="128" t="e">
        <f t="shared" ca="1" si="55"/>
        <v>#N/A</v>
      </c>
      <c r="CJ87" s="128" t="e">
        <f ca="1">IF(CI87="","",VLOOKUP(CI87,単価設定!$A$3:$F$478,6,FALSE))</f>
        <v>#N/A</v>
      </c>
      <c r="CK87" s="128" t="e">
        <f t="shared" ca="1" si="81"/>
        <v>#N/A</v>
      </c>
      <c r="CL87" s="128" t="e">
        <f ca="1">SUM(CK$15:$CK87)</f>
        <v>#N/A</v>
      </c>
      <c r="CM87" s="128" t="e">
        <f t="shared" ca="1" si="82"/>
        <v>#N/A</v>
      </c>
      <c r="CN87" s="128" t="e">
        <f t="shared" ca="1" si="98"/>
        <v>#N/A</v>
      </c>
      <c r="CO87" s="128" t="e">
        <f t="shared" ca="1" si="83"/>
        <v>#N/A</v>
      </c>
      <c r="CP87" s="146" t="e">
        <f t="shared" ca="1" si="84"/>
        <v>#N/A</v>
      </c>
      <c r="CQ87" s="146" t="e">
        <f t="shared" ca="1" si="85"/>
        <v>#N/A</v>
      </c>
      <c r="CR87" s="146" t="e">
        <f t="shared" ca="1" si="86"/>
        <v>#N/A</v>
      </c>
      <c r="CS87" s="146" t="e">
        <f t="shared" ca="1" si="87"/>
        <v>#N/A</v>
      </c>
      <c r="CT87" s="128" t="e">
        <f ca="1">IF(BL87&lt;&gt;"",IF(COUNTIF(BL$15:BL87,BL87)=1,ROW(),""),"")</f>
        <v>#N/A</v>
      </c>
      <c r="CU87" s="128" t="e">
        <f ca="1">IF(CB87&lt;&gt;"",IF(COUNTIF(CB$15:CB87,CB87)=1,ROW(),""),"")</f>
        <v>#N/A</v>
      </c>
      <c r="CV87" s="128" t="e">
        <f ca="1">IF(CG87&lt;&gt;"",IF(COUNTIF(CG$15:CG87,CG87)=1,ROW(),""),"")</f>
        <v>#N/A</v>
      </c>
      <c r="CW87" s="146" t="e">
        <f ca="1">IF(CI87&lt;&gt;"",IF(COUNTIF(CI$15:CI87,CI87)=1,ROW(),""),"")</f>
        <v>#N/A</v>
      </c>
      <c r="CX87" s="128" t="str">
        <f t="shared" ca="1" si="88"/>
        <v/>
      </c>
      <c r="CY87" s="128" t="str">
        <f t="shared" ca="1" si="89"/>
        <v/>
      </c>
      <c r="CZ87" s="128" t="str">
        <f t="shared" ca="1" si="90"/>
        <v/>
      </c>
      <c r="DA87" s="146" t="str">
        <f t="shared" ca="1" si="91"/>
        <v/>
      </c>
      <c r="DD87" s="65"/>
      <c r="DE87" s="329"/>
      <c r="DF87" s="330"/>
      <c r="DG87" s="331"/>
      <c r="DH87" s="211"/>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3"/>
      <c r="ER87" s="291"/>
      <c r="ES87" s="267"/>
      <c r="ET87" s="267"/>
      <c r="EU87" s="267"/>
      <c r="EV87" s="267"/>
      <c r="EW87" s="267"/>
      <c r="EX87" s="267"/>
      <c r="EY87" s="267"/>
      <c r="EZ87" s="267"/>
      <c r="FA87" s="267"/>
      <c r="FB87" s="282"/>
      <c r="FC87" s="280"/>
      <c r="FD87" s="285"/>
      <c r="FE87" s="285"/>
      <c r="FF87" s="286"/>
      <c r="FG87" s="64"/>
    </row>
    <row r="88" spans="2:163" ht="18" customHeight="1" x14ac:dyDescent="0.15">
      <c r="B88" s="244"/>
      <c r="C88" s="244"/>
      <c r="D88" s="244"/>
      <c r="E88" s="268" t="str">
        <f>IF(B88="","",TEXT(TEXT(請求書!$D$15,"YYYY/MM") &amp; "/" &amp; TEXT(B88,"00"),"AAA"))</f>
        <v/>
      </c>
      <c r="F88" s="269"/>
      <c r="G88" s="269"/>
      <c r="H88" s="270"/>
      <c r="I88" s="271"/>
      <c r="J88" s="271"/>
      <c r="K88" s="271"/>
      <c r="L88" s="271"/>
      <c r="M88" s="271"/>
      <c r="N88" s="271"/>
      <c r="O88" s="272" t="str">
        <f t="shared" si="56"/>
        <v/>
      </c>
      <c r="P88" s="272"/>
      <c r="Q88" s="273" t="str">
        <f t="shared" si="60"/>
        <v/>
      </c>
      <c r="R88" s="274"/>
      <c r="S88" s="274"/>
      <c r="T88" s="274"/>
      <c r="U88" s="274"/>
      <c r="V88" s="275"/>
      <c r="W88" s="276" t="str">
        <f t="shared" si="57"/>
        <v/>
      </c>
      <c r="X88" s="277"/>
      <c r="Y88" s="277"/>
      <c r="Z88" s="277"/>
      <c r="AA88" s="278"/>
      <c r="AB88" s="249"/>
      <c r="AC88" s="250"/>
      <c r="AD88" s="249"/>
      <c r="AE88" s="250"/>
      <c r="AF88" s="251" t="str">
        <f t="shared" si="49"/>
        <v/>
      </c>
      <c r="AG88" s="252"/>
      <c r="AH88" s="253"/>
      <c r="AI88" s="254" t="str">
        <f t="shared" si="61"/>
        <v/>
      </c>
      <c r="AJ88" s="255"/>
      <c r="AK88" s="256"/>
      <c r="AL88" s="254" t="str">
        <f t="shared" si="59"/>
        <v/>
      </c>
      <c r="AM88" s="255"/>
      <c r="AN88" s="256"/>
      <c r="AO88" s="257"/>
      <c r="AP88" s="257"/>
      <c r="AQ88" s="257"/>
      <c r="AR88" s="257"/>
      <c r="AS88" s="244"/>
      <c r="AT88" s="244"/>
      <c r="AU88" s="244"/>
      <c r="AV88" s="244"/>
      <c r="AW88" s="100"/>
      <c r="AX88" s="90" t="e">
        <f t="shared" ca="1" si="64"/>
        <v>#N/A</v>
      </c>
      <c r="AY88" s="124" t="str">
        <f t="shared" si="92"/>
        <v/>
      </c>
      <c r="AZ88" s="125" t="str">
        <f t="shared" si="93"/>
        <v/>
      </c>
      <c r="BA88" s="126" t="str">
        <f t="shared" si="65"/>
        <v/>
      </c>
      <c r="BB88" s="126" t="str">
        <f t="shared" si="66"/>
        <v/>
      </c>
      <c r="BC88" s="127" t="str">
        <f t="shared" si="67"/>
        <v/>
      </c>
      <c r="BD88" s="127" t="str">
        <f t="shared" si="68"/>
        <v/>
      </c>
      <c r="BE88" s="126" t="str">
        <f t="shared" si="69"/>
        <v/>
      </c>
      <c r="BF88" s="126" t="str">
        <f t="shared" si="70"/>
        <v/>
      </c>
      <c r="BG88" s="128" t="str">
        <f t="shared" si="94"/>
        <v/>
      </c>
      <c r="BH88" s="124" t="str">
        <f t="shared" si="62"/>
        <v/>
      </c>
      <c r="BI88" s="128" t="e">
        <f ca="1">IF(AND($AX88&lt;&gt;"",BE88&lt;&gt;"",BG88&gt;=IF(BG89="",0,BG89)),SUM(INDIRECT("bh"&amp;ROW()-BG88+1):BH88),"")</f>
        <v>#N/A</v>
      </c>
      <c r="BJ88" s="128" t="e">
        <f t="shared" ca="1" si="71"/>
        <v>#N/A</v>
      </c>
      <c r="BK88" s="128" t="e">
        <f t="shared" ca="1" si="72"/>
        <v>#N/A</v>
      </c>
      <c r="BL88" s="128" t="e">
        <f ca="1">IF(BK88="","",LEFT(AX88,3)&amp;TEXT(VLOOKUP(BK88,基本設定!$D$3:$E$50,2,FALSE),"000"))</f>
        <v>#N/A</v>
      </c>
      <c r="BM88" s="128" t="e">
        <f ca="1">IF(BL88="","",VLOOKUP(BL88,単価設定!$A$3:$F$477,6,FALSE))</f>
        <v>#N/A</v>
      </c>
      <c r="BN88" s="128" t="str">
        <f t="shared" si="95"/>
        <v/>
      </c>
      <c r="BO88" s="128" t="str">
        <f t="shared" si="73"/>
        <v/>
      </c>
      <c r="BP88" s="124" t="str">
        <f t="shared" si="50"/>
        <v/>
      </c>
      <c r="BQ88" s="128" t="str">
        <f t="shared" si="51"/>
        <v/>
      </c>
      <c r="BR88" s="129" t="str">
        <f t="shared" si="52"/>
        <v/>
      </c>
      <c r="BS88" s="129" t="str">
        <f t="shared" si="53"/>
        <v/>
      </c>
      <c r="BT88" s="127" t="str">
        <f t="shared" si="74"/>
        <v/>
      </c>
      <c r="BU88" s="127" t="str">
        <f t="shared" si="75"/>
        <v/>
      </c>
      <c r="BV88" s="126" t="str">
        <f t="shared" si="76"/>
        <v/>
      </c>
      <c r="BW88" s="126" t="str">
        <f t="shared" si="77"/>
        <v/>
      </c>
      <c r="BX88" s="128" t="str">
        <f t="shared" si="96"/>
        <v/>
      </c>
      <c r="BY88" s="124" t="str">
        <f t="shared" si="63"/>
        <v/>
      </c>
      <c r="BZ88" s="128" t="e">
        <f ca="1">IF(AND($AX88&lt;&gt;"",BV88&lt;&gt;"",BX88&gt;=IF(BX89="",0,BX89)),SUM(INDIRECT("by" &amp; ROW()-BX88+1):BY88),"")</f>
        <v>#N/A</v>
      </c>
      <c r="CA88" s="128" t="e">
        <f t="shared" ca="1" si="78"/>
        <v>#N/A</v>
      </c>
      <c r="CB88" s="128" t="e">
        <f t="shared" ca="1" si="79"/>
        <v>#N/A</v>
      </c>
      <c r="CC88" s="128" t="e">
        <f ca="1">IF(CB88="","",LEFT($AX88,3)&amp;TEXT(VLOOKUP(CB88,基本設定!$D$3:$E$50,2,FALSE),"100"))</f>
        <v>#N/A</v>
      </c>
      <c r="CD88" s="128" t="e">
        <f ca="1">IF(CC88="","",VLOOKUP(CC88,単価設定!$A$3:$F$477,6,FALSE))</f>
        <v>#N/A</v>
      </c>
      <c r="CE88" s="128" t="str">
        <f t="shared" si="97"/>
        <v/>
      </c>
      <c r="CF88" s="128" t="str">
        <f t="shared" si="80"/>
        <v/>
      </c>
      <c r="CG88" s="128" t="e">
        <f t="shared" ca="1" si="54"/>
        <v>#N/A</v>
      </c>
      <c r="CH88" s="128" t="e">
        <f ca="1">IF(CG88="","",VLOOKUP(CG88,単価設定!$A$3:$F$478,6,FALSE))</f>
        <v>#N/A</v>
      </c>
      <c r="CI88" s="128" t="e">
        <f t="shared" ca="1" si="55"/>
        <v>#N/A</v>
      </c>
      <c r="CJ88" s="128" t="e">
        <f ca="1">IF(CI88="","",VLOOKUP(CI88,単価設定!$A$3:$F$478,6,FALSE))</f>
        <v>#N/A</v>
      </c>
      <c r="CK88" s="128" t="e">
        <f t="shared" ca="1" si="81"/>
        <v>#N/A</v>
      </c>
      <c r="CL88" s="128" t="e">
        <f ca="1">SUM(CK$15:$CK88)</f>
        <v>#N/A</v>
      </c>
      <c r="CM88" s="128" t="e">
        <f t="shared" ca="1" si="82"/>
        <v>#N/A</v>
      </c>
      <c r="CN88" s="128" t="e">
        <f t="shared" ca="1" si="98"/>
        <v>#N/A</v>
      </c>
      <c r="CO88" s="128" t="e">
        <f t="shared" ca="1" si="83"/>
        <v>#N/A</v>
      </c>
      <c r="CP88" s="146" t="e">
        <f t="shared" ca="1" si="84"/>
        <v>#N/A</v>
      </c>
      <c r="CQ88" s="146" t="e">
        <f t="shared" ca="1" si="85"/>
        <v>#N/A</v>
      </c>
      <c r="CR88" s="146" t="e">
        <f t="shared" ca="1" si="86"/>
        <v>#N/A</v>
      </c>
      <c r="CS88" s="146" t="e">
        <f t="shared" ca="1" si="87"/>
        <v>#N/A</v>
      </c>
      <c r="CT88" s="128" t="e">
        <f ca="1">IF(BL88&lt;&gt;"",IF(COUNTIF(BL$15:BL88,BL88)=1,ROW(),""),"")</f>
        <v>#N/A</v>
      </c>
      <c r="CU88" s="128" t="e">
        <f ca="1">IF(CB88&lt;&gt;"",IF(COUNTIF(CB$15:CB88,CB88)=1,ROW(),""),"")</f>
        <v>#N/A</v>
      </c>
      <c r="CV88" s="128" t="e">
        <f ca="1">IF(CG88&lt;&gt;"",IF(COUNTIF(CG$15:CG88,CG88)=1,ROW(),""),"")</f>
        <v>#N/A</v>
      </c>
      <c r="CW88" s="146" t="e">
        <f ca="1">IF(CI88&lt;&gt;"",IF(COUNTIF(CI$15:CI88,CI88)=1,ROW(),""),"")</f>
        <v>#N/A</v>
      </c>
      <c r="CX88" s="128" t="str">
        <f t="shared" ca="1" si="88"/>
        <v/>
      </c>
      <c r="CY88" s="128" t="str">
        <f t="shared" ca="1" si="89"/>
        <v/>
      </c>
      <c r="CZ88" s="128" t="str">
        <f t="shared" ca="1" si="90"/>
        <v/>
      </c>
      <c r="DA88" s="146" t="str">
        <f t="shared" ca="1" si="91"/>
        <v/>
      </c>
      <c r="DD88" s="65"/>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64"/>
    </row>
    <row r="89" spans="2:163" ht="18" customHeight="1" x14ac:dyDescent="0.15">
      <c r="B89" s="244"/>
      <c r="C89" s="244"/>
      <c r="D89" s="244"/>
      <c r="E89" s="268" t="str">
        <f>IF(B89="","",TEXT(TEXT(請求書!$D$15,"YYYY/MM") &amp; "/" &amp; TEXT(B89,"00"),"AAA"))</f>
        <v/>
      </c>
      <c r="F89" s="269"/>
      <c r="G89" s="269"/>
      <c r="H89" s="270"/>
      <c r="I89" s="271"/>
      <c r="J89" s="271"/>
      <c r="K89" s="271"/>
      <c r="L89" s="271"/>
      <c r="M89" s="271"/>
      <c r="N89" s="271"/>
      <c r="O89" s="272" t="str">
        <f t="shared" si="56"/>
        <v/>
      </c>
      <c r="P89" s="272"/>
      <c r="Q89" s="273" t="str">
        <f t="shared" si="60"/>
        <v/>
      </c>
      <c r="R89" s="274"/>
      <c r="S89" s="274"/>
      <c r="T89" s="274"/>
      <c r="U89" s="274"/>
      <c r="V89" s="275"/>
      <c r="W89" s="276" t="str">
        <f t="shared" si="57"/>
        <v/>
      </c>
      <c r="X89" s="277"/>
      <c r="Y89" s="277"/>
      <c r="Z89" s="277"/>
      <c r="AA89" s="278"/>
      <c r="AB89" s="249"/>
      <c r="AC89" s="250"/>
      <c r="AD89" s="249"/>
      <c r="AE89" s="250"/>
      <c r="AF89" s="251" t="str">
        <f t="shared" si="49"/>
        <v/>
      </c>
      <c r="AG89" s="252"/>
      <c r="AH89" s="253"/>
      <c r="AI89" s="254" t="str">
        <f t="shared" si="61"/>
        <v/>
      </c>
      <c r="AJ89" s="255"/>
      <c r="AK89" s="256"/>
      <c r="AL89" s="254" t="str">
        <f t="shared" si="59"/>
        <v/>
      </c>
      <c r="AM89" s="255"/>
      <c r="AN89" s="256"/>
      <c r="AO89" s="257"/>
      <c r="AP89" s="257"/>
      <c r="AQ89" s="257"/>
      <c r="AR89" s="257"/>
      <c r="AS89" s="244"/>
      <c r="AT89" s="244"/>
      <c r="AU89" s="244"/>
      <c r="AV89" s="244"/>
      <c r="AW89" s="100"/>
      <c r="AX89" s="90" t="e">
        <f t="shared" ca="1" si="64"/>
        <v>#N/A</v>
      </c>
      <c r="AY89" s="124" t="str">
        <f t="shared" si="92"/>
        <v/>
      </c>
      <c r="AZ89" s="125" t="str">
        <f t="shared" si="93"/>
        <v/>
      </c>
      <c r="BA89" s="126" t="str">
        <f t="shared" si="65"/>
        <v/>
      </c>
      <c r="BB89" s="126" t="str">
        <f t="shared" si="66"/>
        <v/>
      </c>
      <c r="BC89" s="127" t="str">
        <f t="shared" si="67"/>
        <v/>
      </c>
      <c r="BD89" s="127" t="str">
        <f t="shared" si="68"/>
        <v/>
      </c>
      <c r="BE89" s="126" t="str">
        <f t="shared" si="69"/>
        <v/>
      </c>
      <c r="BF89" s="126" t="str">
        <f t="shared" si="70"/>
        <v/>
      </c>
      <c r="BG89" s="128" t="str">
        <f t="shared" si="94"/>
        <v/>
      </c>
      <c r="BH89" s="124" t="str">
        <f t="shared" si="62"/>
        <v/>
      </c>
      <c r="BI89" s="128" t="e">
        <f ca="1">IF(AND($AX89&lt;&gt;"",BE89&lt;&gt;"",BG89&gt;=IF(BG90="",0,BG90)),SUM(INDIRECT("bh"&amp;ROW()-BG89+1):BH89),"")</f>
        <v>#N/A</v>
      </c>
      <c r="BJ89" s="128" t="e">
        <f t="shared" ca="1" si="71"/>
        <v>#N/A</v>
      </c>
      <c r="BK89" s="128" t="e">
        <f t="shared" ca="1" si="72"/>
        <v>#N/A</v>
      </c>
      <c r="BL89" s="128" t="e">
        <f ca="1">IF(BK89="","",LEFT(AX89,3)&amp;TEXT(VLOOKUP(BK89,基本設定!$D$3:$E$50,2,FALSE),"000"))</f>
        <v>#N/A</v>
      </c>
      <c r="BM89" s="128" t="e">
        <f ca="1">IF(BL89="","",VLOOKUP(BL89,単価設定!$A$3:$F$477,6,FALSE))</f>
        <v>#N/A</v>
      </c>
      <c r="BN89" s="128" t="str">
        <f t="shared" si="95"/>
        <v/>
      </c>
      <c r="BO89" s="128" t="str">
        <f t="shared" si="73"/>
        <v/>
      </c>
      <c r="BP89" s="124" t="str">
        <f t="shared" si="50"/>
        <v/>
      </c>
      <c r="BQ89" s="128" t="str">
        <f t="shared" si="51"/>
        <v/>
      </c>
      <c r="BR89" s="129" t="str">
        <f t="shared" si="52"/>
        <v/>
      </c>
      <c r="BS89" s="129" t="str">
        <f t="shared" si="53"/>
        <v/>
      </c>
      <c r="BT89" s="127" t="str">
        <f t="shared" si="74"/>
        <v/>
      </c>
      <c r="BU89" s="127" t="str">
        <f t="shared" si="75"/>
        <v/>
      </c>
      <c r="BV89" s="126" t="str">
        <f t="shared" si="76"/>
        <v/>
      </c>
      <c r="BW89" s="126" t="str">
        <f t="shared" si="77"/>
        <v/>
      </c>
      <c r="BX89" s="128" t="str">
        <f t="shared" si="96"/>
        <v/>
      </c>
      <c r="BY89" s="124" t="str">
        <f t="shared" si="63"/>
        <v/>
      </c>
      <c r="BZ89" s="128" t="e">
        <f ca="1">IF(AND($AX89&lt;&gt;"",BV89&lt;&gt;"",BX89&gt;=IF(BX90="",0,BX90)),SUM(INDIRECT("by" &amp; ROW()-BX89+1):BY89),"")</f>
        <v>#N/A</v>
      </c>
      <c r="CA89" s="128" t="e">
        <f t="shared" ca="1" si="78"/>
        <v>#N/A</v>
      </c>
      <c r="CB89" s="128" t="e">
        <f t="shared" ca="1" si="79"/>
        <v>#N/A</v>
      </c>
      <c r="CC89" s="128" t="e">
        <f ca="1">IF(CB89="","",LEFT($AX89,3)&amp;TEXT(VLOOKUP(CB89,基本設定!$D$3:$E$50,2,FALSE),"100"))</f>
        <v>#N/A</v>
      </c>
      <c r="CD89" s="128" t="e">
        <f ca="1">IF(CC89="","",VLOOKUP(CC89,単価設定!$A$3:$F$477,6,FALSE))</f>
        <v>#N/A</v>
      </c>
      <c r="CE89" s="128" t="str">
        <f t="shared" si="97"/>
        <v/>
      </c>
      <c r="CF89" s="128" t="str">
        <f t="shared" si="80"/>
        <v/>
      </c>
      <c r="CG89" s="128" t="e">
        <f t="shared" ca="1" si="54"/>
        <v>#N/A</v>
      </c>
      <c r="CH89" s="128" t="e">
        <f ca="1">IF(CG89="","",VLOOKUP(CG89,単価設定!$A$3:$F$478,6,FALSE))</f>
        <v>#N/A</v>
      </c>
      <c r="CI89" s="128" t="e">
        <f t="shared" ca="1" si="55"/>
        <v>#N/A</v>
      </c>
      <c r="CJ89" s="128" t="e">
        <f ca="1">IF(CI89="","",VLOOKUP(CI89,単価設定!$A$3:$F$478,6,FALSE))</f>
        <v>#N/A</v>
      </c>
      <c r="CK89" s="128" t="e">
        <f t="shared" ca="1" si="81"/>
        <v>#N/A</v>
      </c>
      <c r="CL89" s="128" t="e">
        <f ca="1">SUM(CK$15:$CK89)</f>
        <v>#N/A</v>
      </c>
      <c r="CM89" s="128" t="e">
        <f t="shared" ca="1" si="82"/>
        <v>#N/A</v>
      </c>
      <c r="CN89" s="128" t="e">
        <f t="shared" ca="1" si="98"/>
        <v>#N/A</v>
      </c>
      <c r="CO89" s="128" t="e">
        <f t="shared" ca="1" si="83"/>
        <v>#N/A</v>
      </c>
      <c r="CP89" s="146" t="e">
        <f t="shared" ca="1" si="84"/>
        <v>#N/A</v>
      </c>
      <c r="CQ89" s="146" t="e">
        <f t="shared" ca="1" si="85"/>
        <v>#N/A</v>
      </c>
      <c r="CR89" s="146" t="e">
        <f t="shared" ca="1" si="86"/>
        <v>#N/A</v>
      </c>
      <c r="CS89" s="146" t="e">
        <f t="shared" ca="1" si="87"/>
        <v>#N/A</v>
      </c>
      <c r="CT89" s="128" t="e">
        <f ca="1">IF(BL89&lt;&gt;"",IF(COUNTIF(BL$15:BL89,BL89)=1,ROW(),""),"")</f>
        <v>#N/A</v>
      </c>
      <c r="CU89" s="128" t="e">
        <f ca="1">IF(CB89&lt;&gt;"",IF(COUNTIF(CB$15:CB89,CB89)=1,ROW(),""),"")</f>
        <v>#N/A</v>
      </c>
      <c r="CV89" s="128" t="e">
        <f ca="1">IF(CG89&lt;&gt;"",IF(COUNTIF(CG$15:CG89,CG89)=1,ROW(),""),"")</f>
        <v>#N/A</v>
      </c>
      <c r="CW89" s="146" t="e">
        <f ca="1">IF(CI89&lt;&gt;"",IF(COUNTIF(CI$15:CI89,CI89)=1,ROW(),""),"")</f>
        <v>#N/A</v>
      </c>
      <c r="CX89" s="128" t="str">
        <f t="shared" ca="1" si="88"/>
        <v/>
      </c>
      <c r="CY89" s="128" t="str">
        <f t="shared" ca="1" si="89"/>
        <v/>
      </c>
      <c r="CZ89" s="128" t="str">
        <f t="shared" ca="1" si="90"/>
        <v/>
      </c>
      <c r="DA89" s="146" t="str">
        <f t="shared" ca="1" si="91"/>
        <v/>
      </c>
      <c r="DD89" s="65"/>
      <c r="DE89" s="258" t="s">
        <v>137</v>
      </c>
      <c r="DF89" s="259"/>
      <c r="DG89" s="259"/>
      <c r="DH89" s="259"/>
      <c r="DI89" s="259"/>
      <c r="DJ89" s="259"/>
      <c r="DK89" s="259"/>
      <c r="DL89" s="259"/>
      <c r="DM89" s="259"/>
      <c r="DN89" s="259"/>
      <c r="DO89" s="259"/>
      <c r="DP89" s="259"/>
      <c r="DQ89" s="259"/>
      <c r="DR89" s="259"/>
      <c r="DS89" s="259"/>
      <c r="DT89" s="259"/>
      <c r="DU89" s="259"/>
      <c r="DV89" s="259"/>
      <c r="DW89" s="259"/>
      <c r="DX89" s="259"/>
      <c r="DY89" s="259"/>
      <c r="DZ89" s="259"/>
      <c r="EA89" s="259"/>
      <c r="EB89" s="259"/>
      <c r="EC89" s="259"/>
      <c r="ED89" s="259"/>
      <c r="EE89" s="259"/>
      <c r="EF89" s="259"/>
      <c r="EG89" s="259"/>
      <c r="EH89" s="259"/>
      <c r="EI89" s="259"/>
      <c r="EJ89" s="259"/>
      <c r="EK89" s="259"/>
      <c r="EL89" s="259"/>
      <c r="EM89" s="259"/>
      <c r="EN89" s="259"/>
      <c r="EO89" s="259"/>
      <c r="EP89" s="259"/>
      <c r="EQ89" s="260"/>
      <c r="ER89" s="279" t="s">
        <v>136</v>
      </c>
      <c r="ES89" s="265">
        <f>IF(OR(ISERROR(AF96),ISERROR(AY54)),0,(IF(AND(AY54&lt;&gt;"",AF96&gt;AY54),AY54,AF96)))</f>
        <v>0</v>
      </c>
      <c r="ET89" s="265"/>
      <c r="EU89" s="265"/>
      <c r="EV89" s="265"/>
      <c r="EW89" s="265"/>
      <c r="EX89" s="265"/>
      <c r="EY89" s="265"/>
      <c r="EZ89" s="265"/>
      <c r="FA89" s="265"/>
      <c r="FB89" s="281"/>
      <c r="FC89" s="279"/>
      <c r="FD89" s="283"/>
      <c r="FE89" s="283"/>
      <c r="FF89" s="284"/>
      <c r="FG89" s="64"/>
    </row>
    <row r="90" spans="2:163" ht="18" customHeight="1" x14ac:dyDescent="0.15">
      <c r="B90" s="244"/>
      <c r="C90" s="244"/>
      <c r="D90" s="244"/>
      <c r="E90" s="268" t="str">
        <f>IF(B90="","",TEXT(TEXT(請求書!$D$15,"YYYY/MM") &amp; "/" &amp; TEXT(B90,"00"),"AAA"))</f>
        <v/>
      </c>
      <c r="F90" s="269"/>
      <c r="G90" s="269"/>
      <c r="H90" s="270"/>
      <c r="I90" s="271"/>
      <c r="J90" s="271"/>
      <c r="K90" s="271"/>
      <c r="L90" s="271"/>
      <c r="M90" s="271"/>
      <c r="N90" s="271"/>
      <c r="O90" s="272" t="str">
        <f t="shared" si="56"/>
        <v/>
      </c>
      <c r="P90" s="272"/>
      <c r="Q90" s="273" t="str">
        <f t="shared" si="60"/>
        <v/>
      </c>
      <c r="R90" s="274"/>
      <c r="S90" s="274"/>
      <c r="T90" s="274"/>
      <c r="U90" s="274"/>
      <c r="V90" s="275"/>
      <c r="W90" s="276" t="str">
        <f t="shared" si="57"/>
        <v/>
      </c>
      <c r="X90" s="277"/>
      <c r="Y90" s="277"/>
      <c r="Z90" s="277"/>
      <c r="AA90" s="278"/>
      <c r="AB90" s="249"/>
      <c r="AC90" s="250"/>
      <c r="AD90" s="249"/>
      <c r="AE90" s="250"/>
      <c r="AF90" s="251" t="str">
        <f t="shared" si="49"/>
        <v/>
      </c>
      <c r="AG90" s="252"/>
      <c r="AH90" s="253"/>
      <c r="AI90" s="254" t="str">
        <f t="shared" si="61"/>
        <v/>
      </c>
      <c r="AJ90" s="255"/>
      <c r="AK90" s="256"/>
      <c r="AL90" s="254" t="str">
        <f t="shared" si="59"/>
        <v/>
      </c>
      <c r="AM90" s="255"/>
      <c r="AN90" s="256"/>
      <c r="AO90" s="257"/>
      <c r="AP90" s="257"/>
      <c r="AQ90" s="257"/>
      <c r="AR90" s="257"/>
      <c r="AS90" s="244"/>
      <c r="AT90" s="244"/>
      <c r="AU90" s="244"/>
      <c r="AV90" s="244"/>
      <c r="AW90" s="100"/>
      <c r="AX90" s="90" t="e">
        <f t="shared" ca="1" si="64"/>
        <v>#N/A</v>
      </c>
      <c r="AY90" s="124" t="str">
        <f t="shared" si="92"/>
        <v/>
      </c>
      <c r="AZ90" s="125" t="str">
        <f t="shared" si="93"/>
        <v/>
      </c>
      <c r="BA90" s="126" t="str">
        <f t="shared" si="65"/>
        <v/>
      </c>
      <c r="BB90" s="126" t="str">
        <f t="shared" si="66"/>
        <v/>
      </c>
      <c r="BC90" s="127" t="str">
        <f t="shared" si="67"/>
        <v/>
      </c>
      <c r="BD90" s="127" t="str">
        <f t="shared" si="68"/>
        <v/>
      </c>
      <c r="BE90" s="126" t="str">
        <f t="shared" si="69"/>
        <v/>
      </c>
      <c r="BF90" s="126" t="str">
        <f t="shared" si="70"/>
        <v/>
      </c>
      <c r="BG90" s="128" t="str">
        <f t="shared" si="94"/>
        <v/>
      </c>
      <c r="BH90" s="124" t="str">
        <f t="shared" si="62"/>
        <v/>
      </c>
      <c r="BI90" s="128" t="e">
        <f ca="1">IF(AND($AX90&lt;&gt;"",BE90&lt;&gt;"",BG90&gt;=IF(BG91="",0,BG91)),SUM(INDIRECT("bh"&amp;ROW()-BG90+1):BH90),"")</f>
        <v>#N/A</v>
      </c>
      <c r="BJ90" s="128" t="e">
        <f t="shared" ca="1" si="71"/>
        <v>#N/A</v>
      </c>
      <c r="BK90" s="128" t="e">
        <f t="shared" ca="1" si="72"/>
        <v>#N/A</v>
      </c>
      <c r="BL90" s="128" t="e">
        <f ca="1">IF(BK90="","",LEFT(AX90,3)&amp;TEXT(VLOOKUP(BK90,基本設定!$D$3:$E$50,2,FALSE),"000"))</f>
        <v>#N/A</v>
      </c>
      <c r="BM90" s="128" t="e">
        <f ca="1">IF(BL90="","",VLOOKUP(BL90,単価設定!$A$3:$F$477,6,FALSE))</f>
        <v>#N/A</v>
      </c>
      <c r="BN90" s="128" t="str">
        <f t="shared" si="95"/>
        <v/>
      </c>
      <c r="BO90" s="128" t="str">
        <f t="shared" si="73"/>
        <v/>
      </c>
      <c r="BP90" s="124" t="str">
        <f t="shared" si="50"/>
        <v/>
      </c>
      <c r="BQ90" s="128" t="str">
        <f t="shared" si="51"/>
        <v/>
      </c>
      <c r="BR90" s="129" t="str">
        <f t="shared" si="52"/>
        <v/>
      </c>
      <c r="BS90" s="129" t="str">
        <f t="shared" si="53"/>
        <v/>
      </c>
      <c r="BT90" s="127" t="str">
        <f t="shared" si="74"/>
        <v/>
      </c>
      <c r="BU90" s="127" t="str">
        <f t="shared" si="75"/>
        <v/>
      </c>
      <c r="BV90" s="126" t="str">
        <f t="shared" si="76"/>
        <v/>
      </c>
      <c r="BW90" s="126" t="str">
        <f t="shared" si="77"/>
        <v/>
      </c>
      <c r="BX90" s="128" t="str">
        <f t="shared" si="96"/>
        <v/>
      </c>
      <c r="BY90" s="124" t="str">
        <f t="shared" si="63"/>
        <v/>
      </c>
      <c r="BZ90" s="128" t="e">
        <f ca="1">IF(AND($AX90&lt;&gt;"",BV90&lt;&gt;"",BX90&gt;=IF(BX91="",0,BX91)),SUM(INDIRECT("by" &amp; ROW()-BX90+1):BY90),"")</f>
        <v>#N/A</v>
      </c>
      <c r="CA90" s="128" t="e">
        <f t="shared" ca="1" si="78"/>
        <v>#N/A</v>
      </c>
      <c r="CB90" s="128" t="e">
        <f t="shared" ca="1" si="79"/>
        <v>#N/A</v>
      </c>
      <c r="CC90" s="128" t="e">
        <f ca="1">IF(CB90="","",LEFT($AX90,3)&amp;TEXT(VLOOKUP(CB90,基本設定!$D$3:$E$50,2,FALSE),"100"))</f>
        <v>#N/A</v>
      </c>
      <c r="CD90" s="128" t="e">
        <f ca="1">IF(CC90="","",VLOOKUP(CC90,単価設定!$A$3:$F$477,6,FALSE))</f>
        <v>#N/A</v>
      </c>
      <c r="CE90" s="128" t="str">
        <f t="shared" si="97"/>
        <v/>
      </c>
      <c r="CF90" s="128" t="str">
        <f t="shared" si="80"/>
        <v/>
      </c>
      <c r="CG90" s="128" t="e">
        <f t="shared" ca="1" si="54"/>
        <v>#N/A</v>
      </c>
      <c r="CH90" s="128" t="e">
        <f ca="1">IF(CG90="","",VLOOKUP(CG90,単価設定!$A$3:$F$478,6,FALSE))</f>
        <v>#N/A</v>
      </c>
      <c r="CI90" s="128" t="e">
        <f t="shared" ca="1" si="55"/>
        <v>#N/A</v>
      </c>
      <c r="CJ90" s="128" t="e">
        <f ca="1">IF(CI90="","",VLOOKUP(CI90,単価設定!$A$3:$F$478,6,FALSE))</f>
        <v>#N/A</v>
      </c>
      <c r="CK90" s="128" t="e">
        <f t="shared" ca="1" si="81"/>
        <v>#N/A</v>
      </c>
      <c r="CL90" s="128" t="e">
        <f ca="1">SUM(CK$15:$CK90)</f>
        <v>#N/A</v>
      </c>
      <c r="CM90" s="128" t="e">
        <f t="shared" ca="1" si="82"/>
        <v>#N/A</v>
      </c>
      <c r="CN90" s="128" t="e">
        <f t="shared" ca="1" si="98"/>
        <v>#N/A</v>
      </c>
      <c r="CO90" s="128" t="e">
        <f t="shared" ca="1" si="83"/>
        <v>#N/A</v>
      </c>
      <c r="CP90" s="146" t="e">
        <f t="shared" ca="1" si="84"/>
        <v>#N/A</v>
      </c>
      <c r="CQ90" s="146" t="e">
        <f t="shared" ca="1" si="85"/>
        <v>#N/A</v>
      </c>
      <c r="CR90" s="146" t="e">
        <f t="shared" ca="1" si="86"/>
        <v>#N/A</v>
      </c>
      <c r="CS90" s="146" t="e">
        <f t="shared" ca="1" si="87"/>
        <v>#N/A</v>
      </c>
      <c r="CT90" s="128" t="e">
        <f ca="1">IF(BL90&lt;&gt;"",IF(COUNTIF(BL$15:BL90,BL90)=1,ROW(),""),"")</f>
        <v>#N/A</v>
      </c>
      <c r="CU90" s="128" t="e">
        <f ca="1">IF(CB90&lt;&gt;"",IF(COUNTIF(CB$15:CB90,CB90)=1,ROW(),""),"")</f>
        <v>#N/A</v>
      </c>
      <c r="CV90" s="128" t="e">
        <f ca="1">IF(CG90&lt;&gt;"",IF(COUNTIF(CG$15:CG90,CG90)=1,ROW(),""),"")</f>
        <v>#N/A</v>
      </c>
      <c r="CW90" s="146" t="e">
        <f ca="1">IF(CI90&lt;&gt;"",IF(COUNTIF(CI$15:CI90,CI90)=1,ROW(),""),"")</f>
        <v>#N/A</v>
      </c>
      <c r="CX90" s="128" t="str">
        <f t="shared" ca="1" si="88"/>
        <v/>
      </c>
      <c r="CY90" s="128" t="str">
        <f t="shared" ca="1" si="89"/>
        <v/>
      </c>
      <c r="CZ90" s="128" t="str">
        <f t="shared" ca="1" si="90"/>
        <v/>
      </c>
      <c r="DA90" s="146" t="str">
        <f t="shared" ca="1" si="91"/>
        <v/>
      </c>
      <c r="DD90" s="65"/>
      <c r="DE90" s="261"/>
      <c r="DF90" s="262"/>
      <c r="DG90" s="262"/>
      <c r="DH90" s="262"/>
      <c r="DI90" s="262"/>
      <c r="DJ90" s="262"/>
      <c r="DK90" s="262"/>
      <c r="DL90" s="262"/>
      <c r="DM90" s="262"/>
      <c r="DN90" s="262"/>
      <c r="DO90" s="262"/>
      <c r="DP90" s="262"/>
      <c r="DQ90" s="262"/>
      <c r="DR90" s="262"/>
      <c r="DS90" s="262"/>
      <c r="DT90" s="262"/>
      <c r="DU90" s="262"/>
      <c r="DV90" s="262"/>
      <c r="DW90" s="262"/>
      <c r="DX90" s="262"/>
      <c r="DY90" s="262"/>
      <c r="DZ90" s="262"/>
      <c r="EA90" s="262"/>
      <c r="EB90" s="262"/>
      <c r="EC90" s="262"/>
      <c r="ED90" s="262"/>
      <c r="EE90" s="262"/>
      <c r="EF90" s="262"/>
      <c r="EG90" s="262"/>
      <c r="EH90" s="262"/>
      <c r="EI90" s="262"/>
      <c r="EJ90" s="262"/>
      <c r="EK90" s="262"/>
      <c r="EL90" s="262"/>
      <c r="EM90" s="262"/>
      <c r="EN90" s="262"/>
      <c r="EO90" s="262"/>
      <c r="EP90" s="262"/>
      <c r="EQ90" s="263"/>
      <c r="ER90" s="280"/>
      <c r="ES90" s="267"/>
      <c r="ET90" s="267"/>
      <c r="EU90" s="267"/>
      <c r="EV90" s="267"/>
      <c r="EW90" s="267"/>
      <c r="EX90" s="267"/>
      <c r="EY90" s="267"/>
      <c r="EZ90" s="267"/>
      <c r="FA90" s="267"/>
      <c r="FB90" s="282"/>
      <c r="FC90" s="280"/>
      <c r="FD90" s="285"/>
      <c r="FE90" s="285"/>
      <c r="FF90" s="286"/>
      <c r="FG90" s="64"/>
    </row>
    <row r="91" spans="2:163" ht="18" customHeight="1" x14ac:dyDescent="0.15">
      <c r="B91" s="244"/>
      <c r="C91" s="244"/>
      <c r="D91" s="244"/>
      <c r="E91" s="268" t="str">
        <f>IF(B91="","",TEXT(TEXT(請求書!$D$15,"YYYY/MM") &amp; "/" &amp; TEXT(B91,"00"),"AAA"))</f>
        <v/>
      </c>
      <c r="F91" s="269"/>
      <c r="G91" s="269"/>
      <c r="H91" s="270"/>
      <c r="I91" s="271"/>
      <c r="J91" s="271"/>
      <c r="K91" s="271"/>
      <c r="L91" s="271"/>
      <c r="M91" s="271"/>
      <c r="N91" s="271"/>
      <c r="O91" s="272" t="str">
        <f t="shared" si="56"/>
        <v/>
      </c>
      <c r="P91" s="272"/>
      <c r="Q91" s="273" t="str">
        <f t="shared" si="60"/>
        <v/>
      </c>
      <c r="R91" s="274"/>
      <c r="S91" s="274"/>
      <c r="T91" s="274"/>
      <c r="U91" s="274"/>
      <c r="V91" s="275"/>
      <c r="W91" s="276" t="str">
        <f t="shared" si="57"/>
        <v/>
      </c>
      <c r="X91" s="277"/>
      <c r="Y91" s="277"/>
      <c r="Z91" s="277"/>
      <c r="AA91" s="278"/>
      <c r="AB91" s="249"/>
      <c r="AC91" s="250"/>
      <c r="AD91" s="249"/>
      <c r="AE91" s="250"/>
      <c r="AF91" s="251" t="str">
        <f t="shared" si="49"/>
        <v/>
      </c>
      <c r="AG91" s="252"/>
      <c r="AH91" s="253"/>
      <c r="AI91" s="254" t="str">
        <f t="shared" si="61"/>
        <v/>
      </c>
      <c r="AJ91" s="255"/>
      <c r="AK91" s="256"/>
      <c r="AL91" s="254" t="str">
        <f t="shared" si="59"/>
        <v/>
      </c>
      <c r="AM91" s="255"/>
      <c r="AN91" s="256"/>
      <c r="AO91" s="257"/>
      <c r="AP91" s="257"/>
      <c r="AQ91" s="257"/>
      <c r="AR91" s="257"/>
      <c r="AS91" s="244"/>
      <c r="AT91" s="244"/>
      <c r="AU91" s="244"/>
      <c r="AV91" s="244"/>
      <c r="AW91" s="100"/>
      <c r="AX91" s="90" t="e">
        <f t="shared" ca="1" si="64"/>
        <v>#N/A</v>
      </c>
      <c r="AY91" s="124" t="str">
        <f t="shared" si="92"/>
        <v/>
      </c>
      <c r="AZ91" s="125" t="str">
        <f t="shared" si="93"/>
        <v/>
      </c>
      <c r="BA91" s="126" t="str">
        <f t="shared" si="65"/>
        <v/>
      </c>
      <c r="BB91" s="126" t="str">
        <f t="shared" si="66"/>
        <v/>
      </c>
      <c r="BC91" s="127" t="str">
        <f t="shared" si="67"/>
        <v/>
      </c>
      <c r="BD91" s="127" t="str">
        <f t="shared" si="68"/>
        <v/>
      </c>
      <c r="BE91" s="126" t="str">
        <f t="shared" si="69"/>
        <v/>
      </c>
      <c r="BF91" s="126" t="str">
        <f t="shared" si="70"/>
        <v/>
      </c>
      <c r="BG91" s="128" t="str">
        <f t="shared" si="94"/>
        <v/>
      </c>
      <c r="BH91" s="124" t="str">
        <f t="shared" si="62"/>
        <v/>
      </c>
      <c r="BI91" s="128" t="e">
        <f ca="1">IF(AND($AX91&lt;&gt;"",BE91&lt;&gt;"",BG91&gt;=IF(BG92="",0,BG92)),SUM(INDIRECT("bh"&amp;ROW()-BG91+1):BH91),"")</f>
        <v>#N/A</v>
      </c>
      <c r="BJ91" s="128" t="e">
        <f t="shared" ca="1" si="71"/>
        <v>#N/A</v>
      </c>
      <c r="BK91" s="128" t="e">
        <f t="shared" ca="1" si="72"/>
        <v>#N/A</v>
      </c>
      <c r="BL91" s="128" t="e">
        <f ca="1">IF(BK91="","",LEFT(AX91,3)&amp;TEXT(VLOOKUP(BK91,基本設定!$D$3:$E$50,2,FALSE),"000"))</f>
        <v>#N/A</v>
      </c>
      <c r="BM91" s="128" t="e">
        <f ca="1">IF(BL91="","",VLOOKUP(BL91,単価設定!$A$3:$F$477,6,FALSE))</f>
        <v>#N/A</v>
      </c>
      <c r="BN91" s="128" t="str">
        <f t="shared" si="95"/>
        <v/>
      </c>
      <c r="BO91" s="128" t="str">
        <f t="shared" si="73"/>
        <v/>
      </c>
      <c r="BP91" s="124" t="str">
        <f t="shared" si="50"/>
        <v/>
      </c>
      <c r="BQ91" s="128" t="str">
        <f t="shared" si="51"/>
        <v/>
      </c>
      <c r="BR91" s="129" t="str">
        <f t="shared" si="52"/>
        <v/>
      </c>
      <c r="BS91" s="129" t="str">
        <f t="shared" si="53"/>
        <v/>
      </c>
      <c r="BT91" s="127" t="str">
        <f t="shared" si="74"/>
        <v/>
      </c>
      <c r="BU91" s="127" t="str">
        <f t="shared" si="75"/>
        <v/>
      </c>
      <c r="BV91" s="126" t="str">
        <f t="shared" si="76"/>
        <v/>
      </c>
      <c r="BW91" s="126" t="str">
        <f t="shared" si="77"/>
        <v/>
      </c>
      <c r="BX91" s="128" t="str">
        <f t="shared" si="96"/>
        <v/>
      </c>
      <c r="BY91" s="124" t="str">
        <f t="shared" si="63"/>
        <v/>
      </c>
      <c r="BZ91" s="128" t="e">
        <f ca="1">IF(AND($AX91&lt;&gt;"",BV91&lt;&gt;"",BX91&gt;=IF(BX92="",0,BX92)),SUM(INDIRECT("by" &amp; ROW()-BX91+1):BY91),"")</f>
        <v>#N/A</v>
      </c>
      <c r="CA91" s="128" t="e">
        <f t="shared" ca="1" si="78"/>
        <v>#N/A</v>
      </c>
      <c r="CB91" s="128" t="e">
        <f t="shared" ca="1" si="79"/>
        <v>#N/A</v>
      </c>
      <c r="CC91" s="128" t="e">
        <f ca="1">IF(CB91="","",LEFT($AX91,3)&amp;TEXT(VLOOKUP(CB91,基本設定!$D$3:$E$50,2,FALSE),"100"))</f>
        <v>#N/A</v>
      </c>
      <c r="CD91" s="128" t="e">
        <f ca="1">IF(CC91="","",VLOOKUP(CC91,単価設定!$A$3:$F$477,6,FALSE))</f>
        <v>#N/A</v>
      </c>
      <c r="CE91" s="128" t="str">
        <f t="shared" si="97"/>
        <v/>
      </c>
      <c r="CF91" s="128" t="str">
        <f t="shared" si="80"/>
        <v/>
      </c>
      <c r="CG91" s="128" t="e">
        <f t="shared" ca="1" si="54"/>
        <v>#N/A</v>
      </c>
      <c r="CH91" s="128" t="e">
        <f ca="1">IF(CG91="","",VLOOKUP(CG91,単価設定!$A$3:$F$478,6,FALSE))</f>
        <v>#N/A</v>
      </c>
      <c r="CI91" s="128" t="e">
        <f t="shared" ca="1" si="55"/>
        <v>#N/A</v>
      </c>
      <c r="CJ91" s="128" t="e">
        <f ca="1">IF(CI91="","",VLOOKUP(CI91,単価設定!$A$3:$F$478,6,FALSE))</f>
        <v>#N/A</v>
      </c>
      <c r="CK91" s="128" t="e">
        <f t="shared" ca="1" si="81"/>
        <v>#N/A</v>
      </c>
      <c r="CL91" s="128" t="e">
        <f ca="1">SUM(CK$15:$CK91)</f>
        <v>#N/A</v>
      </c>
      <c r="CM91" s="128" t="e">
        <f t="shared" ca="1" si="82"/>
        <v>#N/A</v>
      </c>
      <c r="CN91" s="128" t="e">
        <f t="shared" ca="1" si="98"/>
        <v>#N/A</v>
      </c>
      <c r="CO91" s="128" t="e">
        <f t="shared" ca="1" si="83"/>
        <v>#N/A</v>
      </c>
      <c r="CP91" s="146" t="e">
        <f t="shared" ca="1" si="84"/>
        <v>#N/A</v>
      </c>
      <c r="CQ91" s="146" t="e">
        <f t="shared" ca="1" si="85"/>
        <v>#N/A</v>
      </c>
      <c r="CR91" s="146" t="e">
        <f t="shared" ca="1" si="86"/>
        <v>#N/A</v>
      </c>
      <c r="CS91" s="146" t="e">
        <f t="shared" ca="1" si="87"/>
        <v>#N/A</v>
      </c>
      <c r="CT91" s="128" t="e">
        <f ca="1">IF(BL91&lt;&gt;"",IF(COUNTIF(BL$15:BL91,BL91)=1,ROW(),""),"")</f>
        <v>#N/A</v>
      </c>
      <c r="CU91" s="128" t="e">
        <f ca="1">IF(CB91&lt;&gt;"",IF(COUNTIF(CB$15:CB91,CB91)=1,ROW(),""),"")</f>
        <v>#N/A</v>
      </c>
      <c r="CV91" s="128" t="e">
        <f ca="1">IF(CG91&lt;&gt;"",IF(COUNTIF(CG$15:CG91,CG91)=1,ROW(),""),"")</f>
        <v>#N/A</v>
      </c>
      <c r="CW91" s="146" t="e">
        <f ca="1">IF(CI91&lt;&gt;"",IF(COUNTIF(CI$15:CI91,CI91)=1,ROW(),""),"")</f>
        <v>#N/A</v>
      </c>
      <c r="CX91" s="128" t="str">
        <f t="shared" ca="1" si="88"/>
        <v/>
      </c>
      <c r="CY91" s="128" t="str">
        <f t="shared" ca="1" si="89"/>
        <v/>
      </c>
      <c r="CZ91" s="128" t="str">
        <f t="shared" ca="1" si="90"/>
        <v/>
      </c>
      <c r="DA91" s="146" t="str">
        <f t="shared" ca="1" si="91"/>
        <v/>
      </c>
      <c r="DD91" s="65"/>
      <c r="DE91" s="32"/>
      <c r="DF91" s="32"/>
      <c r="DG91" s="32"/>
      <c r="DH91" s="32"/>
      <c r="ER91" s="131"/>
      <c r="ES91" s="131"/>
      <c r="ET91" s="131"/>
      <c r="EU91" s="131"/>
      <c r="EV91" s="131"/>
      <c r="EW91" s="131"/>
      <c r="EX91" s="131"/>
      <c r="EY91" s="131"/>
      <c r="EZ91" s="131"/>
      <c r="FA91" s="131"/>
      <c r="FB91" s="131"/>
      <c r="FC91" s="32"/>
      <c r="FD91" s="32"/>
      <c r="FE91" s="32"/>
      <c r="FF91" s="32"/>
      <c r="FG91" s="64"/>
    </row>
    <row r="92" spans="2:163" ht="18" customHeight="1" x14ac:dyDescent="0.15">
      <c r="B92" s="244"/>
      <c r="C92" s="244"/>
      <c r="D92" s="244"/>
      <c r="E92" s="268" t="str">
        <f>IF(B92="","",TEXT(TEXT(請求書!$D$15,"YYYY/MM") &amp; "/" &amp; TEXT(B92,"00"),"AAA"))</f>
        <v/>
      </c>
      <c r="F92" s="269"/>
      <c r="G92" s="269"/>
      <c r="H92" s="270"/>
      <c r="I92" s="271"/>
      <c r="J92" s="271"/>
      <c r="K92" s="271"/>
      <c r="L92" s="271"/>
      <c r="M92" s="271"/>
      <c r="N92" s="271"/>
      <c r="O92" s="272" t="str">
        <f t="shared" si="56"/>
        <v/>
      </c>
      <c r="P92" s="272"/>
      <c r="Q92" s="273" t="str">
        <f t="shared" si="60"/>
        <v/>
      </c>
      <c r="R92" s="274"/>
      <c r="S92" s="274"/>
      <c r="T92" s="274"/>
      <c r="U92" s="274"/>
      <c r="V92" s="275"/>
      <c r="W92" s="276" t="str">
        <f t="shared" si="57"/>
        <v/>
      </c>
      <c r="X92" s="277"/>
      <c r="Y92" s="277"/>
      <c r="Z92" s="277"/>
      <c r="AA92" s="278"/>
      <c r="AB92" s="249"/>
      <c r="AC92" s="250"/>
      <c r="AD92" s="249"/>
      <c r="AE92" s="250"/>
      <c r="AF92" s="251" t="str">
        <f t="shared" si="49"/>
        <v/>
      </c>
      <c r="AG92" s="252"/>
      <c r="AH92" s="253"/>
      <c r="AI92" s="254" t="str">
        <f t="shared" si="61"/>
        <v/>
      </c>
      <c r="AJ92" s="255"/>
      <c r="AK92" s="256"/>
      <c r="AL92" s="254" t="str">
        <f t="shared" si="59"/>
        <v/>
      </c>
      <c r="AM92" s="255"/>
      <c r="AN92" s="256"/>
      <c r="AO92" s="257"/>
      <c r="AP92" s="257"/>
      <c r="AQ92" s="257"/>
      <c r="AR92" s="257"/>
      <c r="AS92" s="244"/>
      <c r="AT92" s="244"/>
      <c r="AU92" s="244"/>
      <c r="AV92" s="244"/>
      <c r="AW92" s="100"/>
      <c r="AX92" s="90" t="e">
        <f t="shared" ca="1" si="64"/>
        <v>#N/A</v>
      </c>
      <c r="AY92" s="124" t="str">
        <f t="shared" si="92"/>
        <v/>
      </c>
      <c r="AZ92" s="125" t="str">
        <f t="shared" si="93"/>
        <v/>
      </c>
      <c r="BA92" s="126" t="str">
        <f t="shared" si="65"/>
        <v/>
      </c>
      <c r="BB92" s="126" t="str">
        <f t="shared" si="66"/>
        <v/>
      </c>
      <c r="BC92" s="127" t="str">
        <f t="shared" si="67"/>
        <v/>
      </c>
      <c r="BD92" s="127" t="str">
        <f t="shared" si="68"/>
        <v/>
      </c>
      <c r="BE92" s="126" t="str">
        <f t="shared" si="69"/>
        <v/>
      </c>
      <c r="BF92" s="126" t="str">
        <f t="shared" si="70"/>
        <v/>
      </c>
      <c r="BG92" s="128" t="str">
        <f t="shared" si="94"/>
        <v/>
      </c>
      <c r="BH92" s="124" t="str">
        <f t="shared" si="62"/>
        <v/>
      </c>
      <c r="BI92" s="128" t="e">
        <f ca="1">IF(AND($AX92&lt;&gt;"",BE92&lt;&gt;"",BG92&gt;=IF(BG93="",0,BG93)),SUM(INDIRECT("bh"&amp;ROW()-BG92+1):BH92),"")</f>
        <v>#N/A</v>
      </c>
      <c r="BJ92" s="128" t="e">
        <f t="shared" ca="1" si="71"/>
        <v>#N/A</v>
      </c>
      <c r="BK92" s="128" t="e">
        <f t="shared" ca="1" si="72"/>
        <v>#N/A</v>
      </c>
      <c r="BL92" s="128" t="e">
        <f ca="1">IF(BK92="","",LEFT(AX92,3)&amp;TEXT(VLOOKUP(BK92,基本設定!$D$3:$E$50,2,FALSE),"000"))</f>
        <v>#N/A</v>
      </c>
      <c r="BM92" s="128" t="e">
        <f ca="1">IF(BL92="","",VLOOKUP(BL92,単価設定!$A$3:$F$477,6,FALSE))</f>
        <v>#N/A</v>
      </c>
      <c r="BN92" s="128" t="str">
        <f t="shared" si="95"/>
        <v/>
      </c>
      <c r="BO92" s="128" t="str">
        <f t="shared" si="73"/>
        <v/>
      </c>
      <c r="BP92" s="124" t="str">
        <f t="shared" si="50"/>
        <v/>
      </c>
      <c r="BQ92" s="128" t="str">
        <f t="shared" si="51"/>
        <v/>
      </c>
      <c r="BR92" s="129" t="str">
        <f t="shared" si="52"/>
        <v/>
      </c>
      <c r="BS92" s="129" t="str">
        <f t="shared" si="53"/>
        <v/>
      </c>
      <c r="BT92" s="127" t="str">
        <f t="shared" si="74"/>
        <v/>
      </c>
      <c r="BU92" s="127" t="str">
        <f t="shared" si="75"/>
        <v/>
      </c>
      <c r="BV92" s="126" t="str">
        <f t="shared" si="76"/>
        <v/>
      </c>
      <c r="BW92" s="126" t="str">
        <f t="shared" si="77"/>
        <v/>
      </c>
      <c r="BX92" s="128" t="str">
        <f t="shared" si="96"/>
        <v/>
      </c>
      <c r="BY92" s="124" t="str">
        <f t="shared" si="63"/>
        <v/>
      </c>
      <c r="BZ92" s="128" t="e">
        <f ca="1">IF(AND($AX92&lt;&gt;"",BV92&lt;&gt;"",BX92&gt;=IF(BX93="",0,BX93)),SUM(INDIRECT("by" &amp; ROW()-BX92+1):BY92),"")</f>
        <v>#N/A</v>
      </c>
      <c r="CA92" s="128" t="e">
        <f t="shared" ca="1" si="78"/>
        <v>#N/A</v>
      </c>
      <c r="CB92" s="128" t="e">
        <f t="shared" ca="1" si="79"/>
        <v>#N/A</v>
      </c>
      <c r="CC92" s="128" t="e">
        <f ca="1">IF(CB92="","",LEFT($AX92,3)&amp;TEXT(VLOOKUP(CB92,基本設定!$D$3:$E$50,2,FALSE),"100"))</f>
        <v>#N/A</v>
      </c>
      <c r="CD92" s="128" t="e">
        <f ca="1">IF(CC92="","",VLOOKUP(CC92,単価設定!$A$3:$F$477,6,FALSE))</f>
        <v>#N/A</v>
      </c>
      <c r="CE92" s="128" t="str">
        <f t="shared" si="97"/>
        <v/>
      </c>
      <c r="CF92" s="128" t="str">
        <f t="shared" si="80"/>
        <v/>
      </c>
      <c r="CG92" s="128" t="e">
        <f t="shared" ca="1" si="54"/>
        <v>#N/A</v>
      </c>
      <c r="CH92" s="128" t="e">
        <f ca="1">IF(CG92="","",VLOOKUP(CG92,単価設定!$A$3:$F$478,6,FALSE))</f>
        <v>#N/A</v>
      </c>
      <c r="CI92" s="128" t="e">
        <f t="shared" ca="1" si="55"/>
        <v>#N/A</v>
      </c>
      <c r="CJ92" s="128" t="e">
        <f ca="1">IF(CI92="","",VLOOKUP(CI92,単価設定!$A$3:$F$478,6,FALSE))</f>
        <v>#N/A</v>
      </c>
      <c r="CK92" s="128" t="e">
        <f t="shared" ca="1" si="81"/>
        <v>#N/A</v>
      </c>
      <c r="CL92" s="128" t="e">
        <f ca="1">SUM(CK$15:$CK92)</f>
        <v>#N/A</v>
      </c>
      <c r="CM92" s="128" t="e">
        <f t="shared" ca="1" si="82"/>
        <v>#N/A</v>
      </c>
      <c r="CN92" s="128" t="e">
        <f t="shared" ca="1" si="98"/>
        <v>#N/A</v>
      </c>
      <c r="CO92" s="128" t="e">
        <f t="shared" ca="1" si="83"/>
        <v>#N/A</v>
      </c>
      <c r="CP92" s="146" t="e">
        <f t="shared" ca="1" si="84"/>
        <v>#N/A</v>
      </c>
      <c r="CQ92" s="146" t="e">
        <f t="shared" ca="1" si="85"/>
        <v>#N/A</v>
      </c>
      <c r="CR92" s="146" t="e">
        <f t="shared" ca="1" si="86"/>
        <v>#N/A</v>
      </c>
      <c r="CS92" s="146" t="e">
        <f t="shared" ca="1" si="87"/>
        <v>#N/A</v>
      </c>
      <c r="CT92" s="128" t="e">
        <f ca="1">IF(BL92&lt;&gt;"",IF(COUNTIF(BL$15:BL92,BL92)=1,ROW(),""),"")</f>
        <v>#N/A</v>
      </c>
      <c r="CU92" s="128" t="e">
        <f ca="1">IF(CB92&lt;&gt;"",IF(COUNTIF(CB$15:CB92,CB92)=1,ROW(),""),"")</f>
        <v>#N/A</v>
      </c>
      <c r="CV92" s="128" t="e">
        <f ca="1">IF(CG92&lt;&gt;"",IF(COUNTIF(CG$15:CG92,CG92)=1,ROW(),""),"")</f>
        <v>#N/A</v>
      </c>
      <c r="CW92" s="146" t="e">
        <f ca="1">IF(CI92&lt;&gt;"",IF(COUNTIF(CI$15:CI92,CI92)=1,ROW(),""),"")</f>
        <v>#N/A</v>
      </c>
      <c r="CX92" s="128" t="str">
        <f t="shared" ca="1" si="88"/>
        <v/>
      </c>
      <c r="CY92" s="128" t="str">
        <f t="shared" ca="1" si="89"/>
        <v/>
      </c>
      <c r="CZ92" s="128" t="str">
        <f t="shared" ca="1" si="90"/>
        <v/>
      </c>
      <c r="DA92" s="146" t="str">
        <f t="shared" ca="1" si="91"/>
        <v/>
      </c>
      <c r="DD92" s="65"/>
      <c r="DE92" s="32"/>
      <c r="DF92" s="32"/>
      <c r="DG92" s="32"/>
      <c r="DH92" s="32"/>
      <c r="EZ92" s="32"/>
      <c r="FA92" s="32"/>
      <c r="FB92" s="32"/>
      <c r="FC92" s="32"/>
      <c r="FD92" s="32"/>
      <c r="FE92" s="32"/>
      <c r="FF92" s="32"/>
      <c r="FG92" s="64"/>
    </row>
    <row r="93" spans="2:163" ht="18" customHeight="1" x14ac:dyDescent="0.15">
      <c r="B93" s="244"/>
      <c r="C93" s="244"/>
      <c r="D93" s="244"/>
      <c r="E93" s="268" t="str">
        <f>IF(B93="","",TEXT(TEXT(請求書!$D$15,"YYYY/MM") &amp; "/" &amp; TEXT(B93,"00"),"AAA"))</f>
        <v/>
      </c>
      <c r="F93" s="269"/>
      <c r="G93" s="269"/>
      <c r="H93" s="270"/>
      <c r="I93" s="271"/>
      <c r="J93" s="271"/>
      <c r="K93" s="271"/>
      <c r="L93" s="271"/>
      <c r="M93" s="271"/>
      <c r="N93" s="271"/>
      <c r="O93" s="272" t="str">
        <f t="shared" si="56"/>
        <v/>
      </c>
      <c r="P93" s="272"/>
      <c r="Q93" s="273" t="str">
        <f t="shared" si="60"/>
        <v/>
      </c>
      <c r="R93" s="274"/>
      <c r="S93" s="274"/>
      <c r="T93" s="274"/>
      <c r="U93" s="274"/>
      <c r="V93" s="275"/>
      <c r="W93" s="276" t="str">
        <f t="shared" si="57"/>
        <v/>
      </c>
      <c r="X93" s="277"/>
      <c r="Y93" s="277"/>
      <c r="Z93" s="277"/>
      <c r="AA93" s="278"/>
      <c r="AB93" s="249"/>
      <c r="AC93" s="250"/>
      <c r="AD93" s="249"/>
      <c r="AE93" s="250"/>
      <c r="AF93" s="251" t="str">
        <f t="shared" si="49"/>
        <v/>
      </c>
      <c r="AG93" s="252"/>
      <c r="AH93" s="253"/>
      <c r="AI93" s="254" t="str">
        <f t="shared" si="61"/>
        <v/>
      </c>
      <c r="AJ93" s="255"/>
      <c r="AK93" s="256"/>
      <c r="AL93" s="254" t="str">
        <f t="shared" si="59"/>
        <v/>
      </c>
      <c r="AM93" s="255"/>
      <c r="AN93" s="256"/>
      <c r="AO93" s="257"/>
      <c r="AP93" s="257"/>
      <c r="AQ93" s="257"/>
      <c r="AR93" s="257"/>
      <c r="AS93" s="244"/>
      <c r="AT93" s="244"/>
      <c r="AU93" s="244"/>
      <c r="AV93" s="244"/>
      <c r="AW93" s="100"/>
      <c r="AX93" s="90" t="e">
        <f t="shared" ca="1" si="64"/>
        <v>#N/A</v>
      </c>
      <c r="AY93" s="124" t="str">
        <f t="shared" si="92"/>
        <v/>
      </c>
      <c r="AZ93" s="125" t="str">
        <f t="shared" si="93"/>
        <v/>
      </c>
      <c r="BA93" s="126" t="str">
        <f t="shared" si="65"/>
        <v/>
      </c>
      <c r="BB93" s="126" t="str">
        <f t="shared" si="66"/>
        <v/>
      </c>
      <c r="BC93" s="127" t="str">
        <f t="shared" si="67"/>
        <v/>
      </c>
      <c r="BD93" s="127" t="str">
        <f t="shared" si="68"/>
        <v/>
      </c>
      <c r="BE93" s="126" t="str">
        <f t="shared" si="69"/>
        <v/>
      </c>
      <c r="BF93" s="126" t="str">
        <f t="shared" si="70"/>
        <v/>
      </c>
      <c r="BG93" s="128" t="str">
        <f t="shared" si="94"/>
        <v/>
      </c>
      <c r="BH93" s="124" t="str">
        <f t="shared" si="62"/>
        <v/>
      </c>
      <c r="BI93" s="128" t="e">
        <f ca="1">IF(AND($AX93&lt;&gt;"",BE93&lt;&gt;"",BG93&gt;=IF(BG94="",0,BG94)),SUM(INDIRECT("bh"&amp;ROW()-BG93+1):BH93),"")</f>
        <v>#N/A</v>
      </c>
      <c r="BJ93" s="128" t="e">
        <f t="shared" ca="1" si="71"/>
        <v>#N/A</v>
      </c>
      <c r="BK93" s="128" t="e">
        <f t="shared" ca="1" si="72"/>
        <v>#N/A</v>
      </c>
      <c r="BL93" s="128" t="e">
        <f ca="1">IF(BK93="","",LEFT(AX93,3)&amp;TEXT(VLOOKUP(BK93,基本設定!$D$3:$E$50,2,FALSE),"000"))</f>
        <v>#N/A</v>
      </c>
      <c r="BM93" s="128" t="e">
        <f ca="1">IF(BL93="","",VLOOKUP(BL93,単価設定!$A$3:$F$477,6,FALSE))</f>
        <v>#N/A</v>
      </c>
      <c r="BN93" s="128" t="str">
        <f t="shared" si="95"/>
        <v/>
      </c>
      <c r="BO93" s="128" t="str">
        <f t="shared" si="73"/>
        <v/>
      </c>
      <c r="BP93" s="124" t="str">
        <f t="shared" si="50"/>
        <v/>
      </c>
      <c r="BQ93" s="128" t="str">
        <f t="shared" si="51"/>
        <v/>
      </c>
      <c r="BR93" s="129" t="str">
        <f t="shared" si="52"/>
        <v/>
      </c>
      <c r="BS93" s="129" t="str">
        <f t="shared" si="53"/>
        <v/>
      </c>
      <c r="BT93" s="127" t="str">
        <f t="shared" si="74"/>
        <v/>
      </c>
      <c r="BU93" s="127" t="str">
        <f t="shared" si="75"/>
        <v/>
      </c>
      <c r="BV93" s="126" t="str">
        <f t="shared" si="76"/>
        <v/>
      </c>
      <c r="BW93" s="126" t="str">
        <f t="shared" si="77"/>
        <v/>
      </c>
      <c r="BX93" s="128" t="str">
        <f t="shared" si="96"/>
        <v/>
      </c>
      <c r="BY93" s="124" t="str">
        <f t="shared" si="63"/>
        <v/>
      </c>
      <c r="BZ93" s="128" t="e">
        <f ca="1">IF(AND($AX93&lt;&gt;"",BV93&lt;&gt;"",BX93&gt;=IF(BX94="",0,BX94)),SUM(INDIRECT("by" &amp; ROW()-BX93+1):BY93),"")</f>
        <v>#N/A</v>
      </c>
      <c r="CA93" s="128" t="e">
        <f t="shared" ca="1" si="78"/>
        <v>#N/A</v>
      </c>
      <c r="CB93" s="128" t="e">
        <f t="shared" ca="1" si="79"/>
        <v>#N/A</v>
      </c>
      <c r="CC93" s="128" t="e">
        <f ca="1">IF(CB93="","",LEFT($AX93,3)&amp;TEXT(VLOOKUP(CB93,基本設定!$D$3:$E$50,2,FALSE),"100"))</f>
        <v>#N/A</v>
      </c>
      <c r="CD93" s="128" t="e">
        <f ca="1">IF(CC93="","",VLOOKUP(CC93,単価設定!$A$3:$F$477,6,FALSE))</f>
        <v>#N/A</v>
      </c>
      <c r="CE93" s="128" t="str">
        <f t="shared" si="97"/>
        <v/>
      </c>
      <c r="CF93" s="128" t="str">
        <f t="shared" si="80"/>
        <v/>
      </c>
      <c r="CG93" s="128" t="e">
        <f t="shared" ca="1" si="54"/>
        <v>#N/A</v>
      </c>
      <c r="CH93" s="128" t="e">
        <f ca="1">IF(CG93="","",VLOOKUP(CG93,単価設定!$A$3:$F$478,6,FALSE))</f>
        <v>#N/A</v>
      </c>
      <c r="CI93" s="128" t="e">
        <f t="shared" ca="1" si="55"/>
        <v>#N/A</v>
      </c>
      <c r="CJ93" s="128" t="e">
        <f ca="1">IF(CI93="","",VLOOKUP(CI93,単価設定!$A$3:$F$478,6,FALSE))</f>
        <v>#N/A</v>
      </c>
      <c r="CK93" s="128" t="e">
        <f t="shared" ca="1" si="81"/>
        <v>#N/A</v>
      </c>
      <c r="CL93" s="128" t="e">
        <f ca="1">SUM(CK$15:$CK93)</f>
        <v>#N/A</v>
      </c>
      <c r="CM93" s="128" t="e">
        <f t="shared" ca="1" si="82"/>
        <v>#N/A</v>
      </c>
      <c r="CN93" s="128" t="e">
        <f t="shared" ca="1" si="98"/>
        <v>#N/A</v>
      </c>
      <c r="CO93" s="128" t="e">
        <f t="shared" ca="1" si="83"/>
        <v>#N/A</v>
      </c>
      <c r="CP93" s="146" t="e">
        <f t="shared" ca="1" si="84"/>
        <v>#N/A</v>
      </c>
      <c r="CQ93" s="146" t="e">
        <f t="shared" ca="1" si="85"/>
        <v>#N/A</v>
      </c>
      <c r="CR93" s="146" t="e">
        <f t="shared" ca="1" si="86"/>
        <v>#N/A</v>
      </c>
      <c r="CS93" s="146" t="e">
        <f t="shared" ca="1" si="87"/>
        <v>#N/A</v>
      </c>
      <c r="CT93" s="128" t="e">
        <f ca="1">IF(BL93&lt;&gt;"",IF(COUNTIF(BL$15:BL93,BL93)=1,ROW(),""),"")</f>
        <v>#N/A</v>
      </c>
      <c r="CU93" s="128" t="e">
        <f ca="1">IF(CB93&lt;&gt;"",IF(COUNTIF(CB$15:CB93,CB93)=1,ROW(),""),"")</f>
        <v>#N/A</v>
      </c>
      <c r="CV93" s="128" t="e">
        <f ca="1">IF(CG93&lt;&gt;"",IF(COUNTIF(CG$15:CG93,CG93)=1,ROW(),""),"")</f>
        <v>#N/A</v>
      </c>
      <c r="CW93" s="146" t="e">
        <f ca="1">IF(CI93&lt;&gt;"",IF(COUNTIF(CI$15:CI93,CI93)=1,ROW(),""),"")</f>
        <v>#N/A</v>
      </c>
      <c r="CX93" s="128" t="str">
        <f t="shared" ca="1" si="88"/>
        <v/>
      </c>
      <c r="CY93" s="128" t="str">
        <f t="shared" ca="1" si="89"/>
        <v/>
      </c>
      <c r="CZ93" s="128" t="str">
        <f t="shared" ca="1" si="90"/>
        <v/>
      </c>
      <c r="DA93" s="146" t="str">
        <f t="shared" ca="1" si="91"/>
        <v/>
      </c>
      <c r="DD93" s="65"/>
      <c r="DE93" s="32"/>
      <c r="DF93" s="32"/>
      <c r="DG93" s="32"/>
      <c r="DH93" s="32"/>
      <c r="DI93" s="258" t="s">
        <v>138</v>
      </c>
      <c r="DJ93" s="259"/>
      <c r="DK93" s="259"/>
      <c r="DL93" s="259"/>
      <c r="DM93" s="259"/>
      <c r="DN93" s="259"/>
      <c r="DO93" s="259"/>
      <c r="DP93" s="259"/>
      <c r="DQ93" s="259"/>
      <c r="DR93" s="259"/>
      <c r="DS93" s="259"/>
      <c r="DT93" s="259"/>
      <c r="DU93" s="259"/>
      <c r="DV93" s="259"/>
      <c r="DW93" s="259"/>
      <c r="DX93" s="259"/>
      <c r="DY93" s="259"/>
      <c r="DZ93" s="259"/>
      <c r="EA93" s="259"/>
      <c r="EB93" s="259"/>
      <c r="EC93" s="259"/>
      <c r="ED93" s="259"/>
      <c r="EE93" s="259"/>
      <c r="EF93" s="260"/>
      <c r="EG93" s="264">
        <f ca="1">ES86-ES89</f>
        <v>0</v>
      </c>
      <c r="EH93" s="265"/>
      <c r="EI93" s="265"/>
      <c r="EJ93" s="265"/>
      <c r="EK93" s="265"/>
      <c r="EL93" s="265"/>
      <c r="EM93" s="265"/>
      <c r="EN93" s="265"/>
      <c r="EO93" s="265"/>
      <c r="EP93" s="265"/>
      <c r="EQ93" s="265"/>
      <c r="ER93" s="265"/>
      <c r="ES93" s="265"/>
      <c r="ET93" s="265"/>
      <c r="EU93" s="265"/>
      <c r="EV93" s="265"/>
      <c r="EW93" s="259" t="s">
        <v>15</v>
      </c>
      <c r="EX93" s="259"/>
      <c r="EY93" s="260"/>
      <c r="EZ93" s="32"/>
      <c r="FA93" s="32"/>
      <c r="FB93" s="32"/>
      <c r="FC93" s="32"/>
      <c r="FD93" s="32"/>
      <c r="FE93" s="32"/>
      <c r="FF93" s="32"/>
      <c r="FG93" s="64"/>
    </row>
    <row r="94" spans="2:163" ht="18" customHeight="1" x14ac:dyDescent="0.15">
      <c r="B94" s="244"/>
      <c r="C94" s="244"/>
      <c r="D94" s="244"/>
      <c r="E94" s="268" t="str">
        <f>IF(B94="","",TEXT(TEXT(請求書!$D$15,"YYYY/MM") &amp; "/" &amp; TEXT(B94,"00"),"AAA"))</f>
        <v/>
      </c>
      <c r="F94" s="269"/>
      <c r="G94" s="269"/>
      <c r="H94" s="270"/>
      <c r="I94" s="271"/>
      <c r="J94" s="271"/>
      <c r="K94" s="271"/>
      <c r="L94" s="271"/>
      <c r="M94" s="271"/>
      <c r="N94" s="271"/>
      <c r="O94" s="272" t="str">
        <f t="shared" si="56"/>
        <v/>
      </c>
      <c r="P94" s="272"/>
      <c r="Q94" s="273" t="str">
        <f t="shared" si="60"/>
        <v/>
      </c>
      <c r="R94" s="274"/>
      <c r="S94" s="274"/>
      <c r="T94" s="274"/>
      <c r="U94" s="274"/>
      <c r="V94" s="275"/>
      <c r="W94" s="276" t="str">
        <f t="shared" si="57"/>
        <v/>
      </c>
      <c r="X94" s="277"/>
      <c r="Y94" s="277"/>
      <c r="Z94" s="277"/>
      <c r="AA94" s="278"/>
      <c r="AB94" s="249"/>
      <c r="AC94" s="250"/>
      <c r="AD94" s="249"/>
      <c r="AE94" s="250"/>
      <c r="AF94" s="251" t="str">
        <f t="shared" si="49"/>
        <v/>
      </c>
      <c r="AG94" s="252"/>
      <c r="AH94" s="253"/>
      <c r="AI94" s="254" t="str">
        <f t="shared" si="61"/>
        <v/>
      </c>
      <c r="AJ94" s="255"/>
      <c r="AK94" s="256"/>
      <c r="AL94" s="254" t="str">
        <f t="shared" si="59"/>
        <v/>
      </c>
      <c r="AM94" s="255"/>
      <c r="AN94" s="256"/>
      <c r="AO94" s="257"/>
      <c r="AP94" s="257"/>
      <c r="AQ94" s="257"/>
      <c r="AR94" s="257"/>
      <c r="AS94" s="244"/>
      <c r="AT94" s="244"/>
      <c r="AU94" s="244"/>
      <c r="AV94" s="244"/>
      <c r="AW94" s="100"/>
      <c r="AX94" s="90" t="e">
        <f t="shared" ca="1" si="64"/>
        <v>#N/A</v>
      </c>
      <c r="AY94" s="124" t="str">
        <f t="shared" si="92"/>
        <v/>
      </c>
      <c r="AZ94" s="125" t="str">
        <f t="shared" si="93"/>
        <v/>
      </c>
      <c r="BA94" s="126" t="str">
        <f t="shared" si="65"/>
        <v/>
      </c>
      <c r="BB94" s="126" t="str">
        <f t="shared" si="66"/>
        <v/>
      </c>
      <c r="BC94" s="127" t="str">
        <f t="shared" si="67"/>
        <v/>
      </c>
      <c r="BD94" s="127" t="str">
        <f t="shared" si="68"/>
        <v/>
      </c>
      <c r="BE94" s="126" t="str">
        <f t="shared" si="69"/>
        <v/>
      </c>
      <c r="BF94" s="126" t="str">
        <f t="shared" si="70"/>
        <v/>
      </c>
      <c r="BG94" s="128" t="str">
        <f t="shared" si="94"/>
        <v/>
      </c>
      <c r="BH94" s="124" t="str">
        <f t="shared" si="62"/>
        <v/>
      </c>
      <c r="BI94" s="128" t="e">
        <f ca="1">IF(AND($AX94&lt;&gt;"",BE94&lt;&gt;"",BG94&gt;=IF(BG95="",0,BG95)),SUM(INDIRECT("bh"&amp;ROW()-BG94+1):BH94),"")</f>
        <v>#N/A</v>
      </c>
      <c r="BJ94" s="128" t="e">
        <f t="shared" ca="1" si="71"/>
        <v>#N/A</v>
      </c>
      <c r="BK94" s="128" t="e">
        <f t="shared" ca="1" si="72"/>
        <v>#N/A</v>
      </c>
      <c r="BL94" s="128" t="e">
        <f ca="1">IF(BK94="","",LEFT(AX94,3)&amp;TEXT(VLOOKUP(BK94,基本設定!$D$3:$E$50,2,FALSE),"000"))</f>
        <v>#N/A</v>
      </c>
      <c r="BM94" s="128" t="e">
        <f ca="1">IF(BL94="","",VLOOKUP(BL94,単価設定!$A$3:$F$477,6,FALSE))</f>
        <v>#N/A</v>
      </c>
      <c r="BN94" s="128" t="str">
        <f t="shared" si="95"/>
        <v/>
      </c>
      <c r="BO94" s="128" t="str">
        <f t="shared" si="73"/>
        <v/>
      </c>
      <c r="BP94" s="124" t="str">
        <f t="shared" si="50"/>
        <v/>
      </c>
      <c r="BQ94" s="128" t="str">
        <f t="shared" si="51"/>
        <v/>
      </c>
      <c r="BR94" s="129" t="str">
        <f t="shared" si="52"/>
        <v/>
      </c>
      <c r="BS94" s="129" t="str">
        <f t="shared" si="53"/>
        <v/>
      </c>
      <c r="BT94" s="127" t="str">
        <f t="shared" si="74"/>
        <v/>
      </c>
      <c r="BU94" s="127" t="str">
        <f t="shared" si="75"/>
        <v/>
      </c>
      <c r="BV94" s="126" t="str">
        <f t="shared" si="76"/>
        <v/>
      </c>
      <c r="BW94" s="126" t="str">
        <f t="shared" si="77"/>
        <v/>
      </c>
      <c r="BX94" s="128" t="str">
        <f t="shared" si="96"/>
        <v/>
      </c>
      <c r="BY94" s="124" t="str">
        <f t="shared" si="63"/>
        <v/>
      </c>
      <c r="BZ94" s="128" t="e">
        <f ca="1">IF(AND($AX94&lt;&gt;"",BV94&lt;&gt;"",BX94&gt;=IF(BX95="",0,BX95)),SUM(INDIRECT("by" &amp; ROW()-BX94+1):BY94),"")</f>
        <v>#N/A</v>
      </c>
      <c r="CA94" s="128" t="e">
        <f t="shared" ca="1" si="78"/>
        <v>#N/A</v>
      </c>
      <c r="CB94" s="128" t="e">
        <f t="shared" ca="1" si="79"/>
        <v>#N/A</v>
      </c>
      <c r="CC94" s="128" t="e">
        <f ca="1">IF(CB94="","",LEFT($AX94,3)&amp;TEXT(VLOOKUP(CB94,基本設定!$D$3:$E$50,2,FALSE),"100"))</f>
        <v>#N/A</v>
      </c>
      <c r="CD94" s="128" t="e">
        <f ca="1">IF(CC94="","",VLOOKUP(CC94,単価設定!$A$3:$F$477,6,FALSE))</f>
        <v>#N/A</v>
      </c>
      <c r="CE94" s="128" t="str">
        <f t="shared" si="97"/>
        <v/>
      </c>
      <c r="CF94" s="128" t="str">
        <f t="shared" si="80"/>
        <v/>
      </c>
      <c r="CG94" s="128" t="e">
        <f t="shared" ca="1" si="54"/>
        <v>#N/A</v>
      </c>
      <c r="CH94" s="128" t="e">
        <f ca="1">IF(CG94="","",VLOOKUP(CG94,単価設定!$A$3:$F$478,6,FALSE))</f>
        <v>#N/A</v>
      </c>
      <c r="CI94" s="128" t="e">
        <f t="shared" ca="1" si="55"/>
        <v>#N/A</v>
      </c>
      <c r="CJ94" s="128" t="e">
        <f ca="1">IF(CI94="","",VLOOKUP(CI94,単価設定!$A$3:$F$478,6,FALSE))</f>
        <v>#N/A</v>
      </c>
      <c r="CK94" s="128" t="e">
        <f t="shared" ca="1" si="81"/>
        <v>#N/A</v>
      </c>
      <c r="CL94" s="128" t="e">
        <f ca="1">SUM(CK$15:$CK94)</f>
        <v>#N/A</v>
      </c>
      <c r="CM94" s="128" t="e">
        <f t="shared" ca="1" si="82"/>
        <v>#N/A</v>
      </c>
      <c r="CN94" s="128" t="e">
        <f t="shared" ca="1" si="98"/>
        <v>#N/A</v>
      </c>
      <c r="CO94" s="128" t="e">
        <f t="shared" ca="1" si="83"/>
        <v>#N/A</v>
      </c>
      <c r="CP94" s="146" t="e">
        <f t="shared" ca="1" si="84"/>
        <v>#N/A</v>
      </c>
      <c r="CQ94" s="146" t="e">
        <f t="shared" ca="1" si="85"/>
        <v>#N/A</v>
      </c>
      <c r="CR94" s="146" t="e">
        <f t="shared" ca="1" si="86"/>
        <v>#N/A</v>
      </c>
      <c r="CS94" s="146" t="e">
        <f t="shared" ca="1" si="87"/>
        <v>#N/A</v>
      </c>
      <c r="CT94" s="128" t="e">
        <f ca="1">IF(BL94&lt;&gt;"",IF(COUNTIF(BL$15:BL94,BL94)=1,ROW(),""),"")</f>
        <v>#N/A</v>
      </c>
      <c r="CU94" s="128" t="e">
        <f ca="1">IF(CB94&lt;&gt;"",IF(COUNTIF(CB$15:CB94,CB94)=1,ROW(),""),"")</f>
        <v>#N/A</v>
      </c>
      <c r="CV94" s="128" t="e">
        <f ca="1">IF(CG94&lt;&gt;"",IF(COUNTIF(CG$15:CG94,CG94)=1,ROW(),""),"")</f>
        <v>#N/A</v>
      </c>
      <c r="CW94" s="146" t="e">
        <f ca="1">IF(CI94&lt;&gt;"",IF(COUNTIF(CI$15:CI94,CI94)=1,ROW(),""),"")</f>
        <v>#N/A</v>
      </c>
      <c r="CX94" s="128" t="str">
        <f t="shared" ca="1" si="88"/>
        <v/>
      </c>
      <c r="CY94" s="128" t="str">
        <f t="shared" ca="1" si="89"/>
        <v/>
      </c>
      <c r="CZ94" s="128" t="str">
        <f t="shared" ca="1" si="90"/>
        <v/>
      </c>
      <c r="DA94" s="146" t="str">
        <f t="shared" ca="1" si="91"/>
        <v/>
      </c>
      <c r="DD94" s="65"/>
      <c r="DE94" s="32"/>
      <c r="DF94" s="32"/>
      <c r="DG94" s="32"/>
      <c r="DH94" s="32"/>
      <c r="DI94" s="261"/>
      <c r="DJ94" s="262"/>
      <c r="DK94" s="262"/>
      <c r="DL94" s="262"/>
      <c r="DM94" s="262"/>
      <c r="DN94" s="262"/>
      <c r="DO94" s="262"/>
      <c r="DP94" s="262"/>
      <c r="DQ94" s="262"/>
      <c r="DR94" s="262"/>
      <c r="DS94" s="262"/>
      <c r="DT94" s="262"/>
      <c r="DU94" s="262"/>
      <c r="DV94" s="262"/>
      <c r="DW94" s="262"/>
      <c r="DX94" s="262"/>
      <c r="DY94" s="262"/>
      <c r="DZ94" s="262"/>
      <c r="EA94" s="262"/>
      <c r="EB94" s="262"/>
      <c r="EC94" s="262"/>
      <c r="ED94" s="262"/>
      <c r="EE94" s="262"/>
      <c r="EF94" s="263"/>
      <c r="EG94" s="266"/>
      <c r="EH94" s="267"/>
      <c r="EI94" s="267"/>
      <c r="EJ94" s="267"/>
      <c r="EK94" s="267"/>
      <c r="EL94" s="267"/>
      <c r="EM94" s="267"/>
      <c r="EN94" s="267"/>
      <c r="EO94" s="267"/>
      <c r="EP94" s="267"/>
      <c r="EQ94" s="267"/>
      <c r="ER94" s="267"/>
      <c r="ES94" s="267"/>
      <c r="ET94" s="267"/>
      <c r="EU94" s="267"/>
      <c r="EV94" s="267"/>
      <c r="EW94" s="262"/>
      <c r="EX94" s="262"/>
      <c r="EY94" s="263"/>
      <c r="EZ94" s="32"/>
      <c r="FA94" s="32"/>
      <c r="FB94" s="32"/>
      <c r="FC94" s="32"/>
      <c r="FD94" s="32"/>
      <c r="FE94" s="32"/>
      <c r="FF94" s="32"/>
      <c r="FG94" s="64"/>
    </row>
    <row r="95" spans="2:163" ht="18" customHeight="1" x14ac:dyDescent="0.15">
      <c r="B95" s="83"/>
      <c r="C95" s="83"/>
      <c r="D95" s="83"/>
      <c r="E95" s="83"/>
      <c r="F95" s="83"/>
      <c r="G95" s="83"/>
      <c r="H95" s="83"/>
      <c r="I95" s="83"/>
      <c r="J95" s="83"/>
      <c r="K95" s="83"/>
      <c r="L95" s="83"/>
      <c r="M95" s="83"/>
      <c r="N95" s="83"/>
      <c r="O95" s="83"/>
      <c r="P95" s="83"/>
      <c r="Q95" s="83"/>
      <c r="R95" s="83"/>
      <c r="S95" s="83"/>
      <c r="T95" s="83"/>
      <c r="U95" s="83"/>
      <c r="V95" s="83"/>
      <c r="W95" s="93" t="str">
        <f>IF(BB95=0,"",BB95)</f>
        <v/>
      </c>
      <c r="X95" s="94"/>
      <c r="Y95" s="94"/>
      <c r="Z95" s="94"/>
      <c r="AA95" s="95"/>
      <c r="AB95" s="83"/>
      <c r="AC95" s="83"/>
      <c r="AD95" s="83"/>
      <c r="AE95" s="83"/>
      <c r="AF95" s="160"/>
      <c r="AG95" s="161"/>
      <c r="AH95" s="162"/>
      <c r="AI95" s="83"/>
      <c r="AJ95" s="83"/>
      <c r="AK95" s="83"/>
      <c r="AL95" s="83"/>
      <c r="AM95" s="83"/>
      <c r="AN95" s="83"/>
      <c r="AO95" s="83"/>
      <c r="AP95" s="83"/>
      <c r="AQ95" s="83"/>
      <c r="AR95" s="83"/>
      <c r="AS95" s="83"/>
      <c r="AT95" s="83"/>
      <c r="AU95" s="83"/>
      <c r="AV95" s="83"/>
      <c r="AX95" s="90" t="e">
        <f t="shared" ca="1" si="64"/>
        <v>#N/A</v>
      </c>
      <c r="AY95" s="132"/>
      <c r="AZ95" s="133"/>
      <c r="BA95" s="134"/>
      <c r="BB95" s="134"/>
      <c r="BC95" s="127" t="str">
        <f t="shared" si="67"/>
        <v/>
      </c>
      <c r="BD95" s="127" t="str">
        <f t="shared" si="68"/>
        <v/>
      </c>
      <c r="BE95" s="126" t="str">
        <f t="shared" si="69"/>
        <v/>
      </c>
      <c r="BF95" s="126" t="str">
        <f t="shared" si="70"/>
        <v/>
      </c>
      <c r="BG95" s="128" t="str">
        <f t="shared" si="94"/>
        <v/>
      </c>
      <c r="BH95" s="124" t="str">
        <f t="shared" si="62"/>
        <v/>
      </c>
      <c r="BI95" s="128" t="e">
        <f ca="1">IF(AND($AX95&lt;&gt;"",BE95&lt;&gt;"",BG95&gt;=IF(BG96="",0,BG96)),SUM(INDIRECT("bh"&amp;ROW()-BG95+1):BH95),"")</f>
        <v>#N/A</v>
      </c>
      <c r="BJ95" s="128" t="e">
        <f t="shared" ca="1" si="71"/>
        <v>#N/A</v>
      </c>
      <c r="BK95" s="128" t="e">
        <f t="shared" ca="1" si="72"/>
        <v>#N/A</v>
      </c>
      <c r="BL95" s="128" t="e">
        <f ca="1">IF(BK95="","",LEFT(AX95,3)&amp;TEXT(VLOOKUP(BK95,基本設定!$D$3:$E$50,2,FALSE),"000"))</f>
        <v>#N/A</v>
      </c>
      <c r="BM95" s="128" t="e">
        <f ca="1">IF(BL95="","",VLOOKUP(BL95,単価設定!$A$3:$F$477,6,FALSE))</f>
        <v>#N/A</v>
      </c>
      <c r="BN95" s="135"/>
      <c r="BO95" s="135"/>
      <c r="BP95" s="132"/>
      <c r="BQ95" s="135"/>
      <c r="BR95" s="136"/>
      <c r="BS95" s="136"/>
      <c r="BT95" s="127" t="str">
        <f t="shared" si="74"/>
        <v/>
      </c>
      <c r="BU95" s="127" t="str">
        <f t="shared" si="75"/>
        <v/>
      </c>
      <c r="BV95" s="126" t="str">
        <f t="shared" si="76"/>
        <v/>
      </c>
      <c r="BW95" s="126" t="str">
        <f t="shared" si="77"/>
        <v/>
      </c>
      <c r="BX95" s="128" t="str">
        <f t="shared" si="96"/>
        <v/>
      </c>
      <c r="BY95" s="124" t="str">
        <f t="shared" si="63"/>
        <v/>
      </c>
      <c r="BZ95" s="128" t="e">
        <f ca="1">IF(AND($AX95&lt;&gt;"",BV95&lt;&gt;"",BX95&gt;=IF(BX96="",0,BX96)),SUM(INDIRECT("by" &amp; ROW()-BX95+1):BY95),"")</f>
        <v>#N/A</v>
      </c>
      <c r="CA95" s="128" t="e">
        <f t="shared" ca="1" si="78"/>
        <v>#N/A</v>
      </c>
      <c r="CB95" s="128" t="e">
        <f t="shared" ca="1" si="79"/>
        <v>#N/A</v>
      </c>
      <c r="CC95" s="128" t="e">
        <f ca="1">IF(CB95="","",LEFT($AX95,3)&amp;TEXT(VLOOKUP(CB95,基本設定!$D$3:$E$50,2,FALSE),"100"))</f>
        <v>#N/A</v>
      </c>
      <c r="CD95" s="128" t="e">
        <f ca="1">IF(CC95="","",VLOOKUP(CC95,単価設定!$A$3:$F$477,6,FALSE))</f>
        <v>#N/A</v>
      </c>
      <c r="CE95" s="136"/>
      <c r="CF95" s="136"/>
      <c r="CG95" s="136"/>
      <c r="CH95" s="136"/>
      <c r="CI95" s="136"/>
      <c r="CJ95" s="136"/>
      <c r="CK95" s="128">
        <f t="shared" si="81"/>
        <v>0</v>
      </c>
      <c r="CL95" s="128" t="e">
        <f ca="1">SUM(CK$15:$CK95)</f>
        <v>#N/A</v>
      </c>
      <c r="CM95" s="128" t="e">
        <f t="shared" ca="1" si="82"/>
        <v>#N/A</v>
      </c>
      <c r="CN95" s="128" t="str">
        <f t="shared" si="98"/>
        <v/>
      </c>
      <c r="CO95" s="128" t="str">
        <f t="shared" si="83"/>
        <v/>
      </c>
      <c r="CP95" s="146" t="str">
        <f t="shared" si="84"/>
        <v/>
      </c>
      <c r="CQ95" s="146" t="str">
        <f t="shared" si="85"/>
        <v/>
      </c>
      <c r="CR95" s="146" t="str">
        <f t="shared" si="86"/>
        <v/>
      </c>
      <c r="CS95" s="146" t="str">
        <f t="shared" si="87"/>
        <v/>
      </c>
      <c r="CT95" s="128" t="e">
        <f ca="1">IF(BL95&lt;&gt;"",IF(COUNTIF(BL$15:BL95,BL95)=1,ROW(),""),"")</f>
        <v>#N/A</v>
      </c>
      <c r="CU95" s="128" t="e">
        <f ca="1">IF(CB95&lt;&gt;"",IF(COUNTIF(CB$15:CB95,CB95)=1,ROW(),""),"")</f>
        <v>#N/A</v>
      </c>
      <c r="CV95" s="128" t="str">
        <f>IF(CG95&lt;&gt;"",IF(COUNTIF(CG$15:CG95,CG95)=1,ROW(),""),"")</f>
        <v/>
      </c>
      <c r="CW95" s="146" t="str">
        <f>IF(CI95&lt;&gt;"",IF(COUNTIF(CI$15:CI95,CI95)=1,ROW(),""),"")</f>
        <v/>
      </c>
      <c r="CX95" s="128" t="str">
        <f t="shared" ca="1" si="88"/>
        <v/>
      </c>
      <c r="CY95" s="128" t="str">
        <f t="shared" ca="1" si="89"/>
        <v/>
      </c>
      <c r="CZ95" s="128" t="str">
        <f t="shared" ca="1" si="90"/>
        <v/>
      </c>
      <c r="DA95" s="146" t="str">
        <f t="shared" ca="1" si="91"/>
        <v/>
      </c>
      <c r="DD95" s="65"/>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24">
        <f ca="1">IF(EG93&gt;0,1,0)</f>
        <v>0</v>
      </c>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64"/>
    </row>
    <row r="96" spans="2:163" ht="18" customHeight="1" x14ac:dyDescent="0.15">
      <c r="B96" s="240" t="s">
        <v>40</v>
      </c>
      <c r="C96" s="241"/>
      <c r="D96" s="241"/>
      <c r="E96" s="241"/>
      <c r="F96" s="241"/>
      <c r="G96" s="241"/>
      <c r="H96" s="242"/>
      <c r="I96" s="243"/>
      <c r="J96" s="243"/>
      <c r="K96" s="243"/>
      <c r="L96" s="243"/>
      <c r="M96" s="243"/>
      <c r="N96" s="243"/>
      <c r="O96" s="245">
        <f>SUM(O$15:P$45)+SUM(O$64:P$94)+SUM(O$113:P$143)</f>
        <v>0</v>
      </c>
      <c r="P96" s="245"/>
      <c r="Q96" s="246">
        <f>SUM(Q$15:V$45)+SUM(Q$64:V$94)+SUM(Q$113:V$143)</f>
        <v>0</v>
      </c>
      <c r="R96" s="246"/>
      <c r="S96" s="246"/>
      <c r="T96" s="246"/>
      <c r="U96" s="246"/>
      <c r="V96" s="246"/>
      <c r="W96" s="247">
        <f>SUM(BN$15:BN$45)+SUM(BN$64:BN$94)+SUM(BN$113:BN$143)+SUM(CE$15:CE$45)+SUM(CE$64:CE$94)+SUM(CE$113:CE$143)</f>
        <v>0</v>
      </c>
      <c r="X96" s="247"/>
      <c r="Y96" s="247"/>
      <c r="Z96" s="247"/>
      <c r="AA96" s="247"/>
      <c r="AB96" s="239">
        <f>SUM(AB$15:AC$45)+SUM(AB$64:AC$94)+SUM(AB$113:AC$143)</f>
        <v>0</v>
      </c>
      <c r="AC96" s="239"/>
      <c r="AD96" s="243"/>
      <c r="AE96" s="243"/>
      <c r="AF96" s="248">
        <f>SUM(AF$15:AH$45)+SUM(AF$64:AH$94)+SUM(AF$113:AH$143)</f>
        <v>0</v>
      </c>
      <c r="AG96" s="248"/>
      <c r="AH96" s="248"/>
      <c r="AI96" s="243"/>
      <c r="AJ96" s="243"/>
      <c r="AK96" s="243"/>
      <c r="AL96" s="243"/>
      <c r="AM96" s="243"/>
      <c r="AN96" s="243"/>
      <c r="AO96" s="243"/>
      <c r="AP96" s="243"/>
      <c r="AQ96" s="243"/>
      <c r="AR96" s="243"/>
      <c r="AS96" s="243"/>
      <c r="AT96" s="243"/>
      <c r="AU96" s="243"/>
      <c r="AV96" s="243"/>
      <c r="AX96" s="90" t="e">
        <f t="shared" ca="1" si="64"/>
        <v>#N/A</v>
      </c>
      <c r="AY96" s="132"/>
      <c r="AZ96" s="133"/>
      <c r="BA96" s="134"/>
      <c r="BB96" s="134"/>
      <c r="BC96" s="127" t="str">
        <f t="shared" si="67"/>
        <v/>
      </c>
      <c r="BD96" s="127" t="str">
        <f t="shared" si="68"/>
        <v/>
      </c>
      <c r="BE96" s="126" t="str">
        <f t="shared" si="69"/>
        <v/>
      </c>
      <c r="BF96" s="126" t="str">
        <f t="shared" si="70"/>
        <v/>
      </c>
      <c r="BG96" s="128" t="str">
        <f t="shared" si="94"/>
        <v/>
      </c>
      <c r="BH96" s="124" t="str">
        <f t="shared" si="62"/>
        <v/>
      </c>
      <c r="BI96" s="128" t="e">
        <f ca="1">IF(AND($AX96&lt;&gt;"",BE96&lt;&gt;"",BG96&gt;=IF(BG97="",0,BG97)),SUM(INDIRECT("bh"&amp;ROW()-BG96+1):BH96),"")</f>
        <v>#N/A</v>
      </c>
      <c r="BJ96" s="128" t="e">
        <f t="shared" ca="1" si="71"/>
        <v>#N/A</v>
      </c>
      <c r="BK96" s="128" t="e">
        <f t="shared" ca="1" si="72"/>
        <v>#N/A</v>
      </c>
      <c r="BL96" s="128" t="e">
        <f ca="1">IF(BK96="","",LEFT(AX96,3)&amp;TEXT(VLOOKUP(BK96,基本設定!$D$3:$E$50,2,FALSE),"000"))</f>
        <v>#N/A</v>
      </c>
      <c r="BM96" s="128" t="e">
        <f ca="1">IF(BL96="","",VLOOKUP(BL96,単価設定!$A$3:$F$477,6,FALSE))</f>
        <v>#N/A</v>
      </c>
      <c r="BN96" s="135"/>
      <c r="BO96" s="135"/>
      <c r="BP96" s="132"/>
      <c r="BQ96" s="135"/>
      <c r="BR96" s="136"/>
      <c r="BS96" s="136"/>
      <c r="BT96" s="127" t="str">
        <f t="shared" si="74"/>
        <v/>
      </c>
      <c r="BU96" s="127" t="str">
        <f t="shared" si="75"/>
        <v/>
      </c>
      <c r="BV96" s="126" t="str">
        <f t="shared" si="76"/>
        <v/>
      </c>
      <c r="BW96" s="126" t="str">
        <f t="shared" si="77"/>
        <v/>
      </c>
      <c r="BX96" s="128" t="str">
        <f t="shared" si="96"/>
        <v/>
      </c>
      <c r="BY96" s="124" t="str">
        <f t="shared" si="63"/>
        <v/>
      </c>
      <c r="BZ96" s="128" t="e">
        <f ca="1">IF(AND($AX96&lt;&gt;"",BV96&lt;&gt;"",BX96&gt;=IF(BX97="",0,BX97)),SUM(INDIRECT("by" &amp; ROW()-BX96+1):BY96),"")</f>
        <v>#N/A</v>
      </c>
      <c r="CA96" s="128" t="e">
        <f t="shared" ca="1" si="78"/>
        <v>#N/A</v>
      </c>
      <c r="CB96" s="128" t="e">
        <f t="shared" ca="1" si="79"/>
        <v>#N/A</v>
      </c>
      <c r="CC96" s="128" t="e">
        <f ca="1">IF(CB96="","",LEFT($AX96,3)&amp;TEXT(VLOOKUP(CB96,基本設定!$D$3:$E$50,2,FALSE),"100"))</f>
        <v>#N/A</v>
      </c>
      <c r="CD96" s="128" t="e">
        <f ca="1">IF(CC96="","",VLOOKUP(CC96,単価設定!$A$3:$F$477,6,FALSE))</f>
        <v>#N/A</v>
      </c>
      <c r="CE96" s="136"/>
      <c r="CF96" s="136"/>
      <c r="CG96" s="136"/>
      <c r="CH96" s="136"/>
      <c r="CI96" s="136"/>
      <c r="CJ96" s="136"/>
      <c r="CK96" s="128">
        <f t="shared" si="81"/>
        <v>0</v>
      </c>
      <c r="CL96" s="128" t="e">
        <f ca="1">SUM(CK$15:$CK96)</f>
        <v>#N/A</v>
      </c>
      <c r="CM96" s="128" t="e">
        <f t="shared" ca="1" si="82"/>
        <v>#N/A</v>
      </c>
      <c r="CN96" s="128" t="str">
        <f t="shared" si="98"/>
        <v/>
      </c>
      <c r="CO96" s="128" t="str">
        <f t="shared" si="83"/>
        <v/>
      </c>
      <c r="CP96" s="146" t="str">
        <f t="shared" si="84"/>
        <v/>
      </c>
      <c r="CQ96" s="146" t="str">
        <f t="shared" si="85"/>
        <v/>
      </c>
      <c r="CR96" s="146" t="str">
        <f t="shared" si="86"/>
        <v/>
      </c>
      <c r="CS96" s="146" t="str">
        <f t="shared" si="87"/>
        <v/>
      </c>
      <c r="CT96" s="128" t="e">
        <f ca="1">IF(BL96&lt;&gt;"",IF(COUNTIF(BL$15:BL96,BL96)=1,ROW(),""),"")</f>
        <v>#N/A</v>
      </c>
      <c r="CU96" s="128" t="e">
        <f ca="1">IF(CB96&lt;&gt;"",IF(COUNTIF(CB$15:CB96,CB96)=1,ROW(),""),"")</f>
        <v>#N/A</v>
      </c>
      <c r="CV96" s="128" t="str">
        <f>IF(CG96&lt;&gt;"",IF(COUNTIF(CG$15:CG96,CG96)=1,ROW(),""),"")</f>
        <v/>
      </c>
      <c r="CW96" s="146" t="str">
        <f>IF(CI96&lt;&gt;"",IF(COUNTIF(CI$15:CI96,CI96)=1,ROW(),""),"")</f>
        <v/>
      </c>
      <c r="CX96" s="128" t="str">
        <f t="shared" ca="1" si="88"/>
        <v/>
      </c>
      <c r="CY96" s="128" t="str">
        <f t="shared" ca="1" si="89"/>
        <v/>
      </c>
      <c r="CZ96" s="128" t="str">
        <f t="shared" ca="1" si="90"/>
        <v/>
      </c>
      <c r="DA96" s="146" t="str">
        <f t="shared" ca="1" si="91"/>
        <v/>
      </c>
      <c r="DD96" s="65"/>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67"/>
      <c r="EK96" s="67"/>
      <c r="EL96" s="67"/>
      <c r="EM96" s="67"/>
      <c r="EN96" s="67"/>
      <c r="EO96" s="67"/>
      <c r="EP96" s="67"/>
      <c r="EQ96" s="67"/>
      <c r="ER96" s="67"/>
      <c r="ES96" s="67"/>
      <c r="ET96" s="67"/>
      <c r="EU96" s="67"/>
      <c r="EV96" s="67"/>
      <c r="EW96" s="67"/>
      <c r="EX96" s="67"/>
      <c r="EY96" s="67"/>
      <c r="EZ96" s="67"/>
      <c r="FA96" s="67"/>
      <c r="FB96" s="67"/>
      <c r="FC96" s="67"/>
      <c r="FD96" s="32"/>
      <c r="FE96" s="32"/>
      <c r="FF96" s="32"/>
      <c r="FG96" s="64"/>
    </row>
    <row r="97" spans="1:163" ht="18" customHeight="1" x14ac:dyDescent="0.15">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X97" s="90" t="e">
        <f t="shared" ca="1" si="64"/>
        <v>#N/A</v>
      </c>
      <c r="AY97" s="132"/>
      <c r="AZ97" s="133"/>
      <c r="BA97" s="134"/>
      <c r="BB97" s="134"/>
      <c r="BC97" s="127" t="str">
        <f t="shared" si="67"/>
        <v/>
      </c>
      <c r="BD97" s="127" t="str">
        <f t="shared" si="68"/>
        <v/>
      </c>
      <c r="BE97" s="126" t="str">
        <f t="shared" si="69"/>
        <v/>
      </c>
      <c r="BF97" s="126" t="str">
        <f t="shared" si="70"/>
        <v/>
      </c>
      <c r="BG97" s="128" t="str">
        <f t="shared" si="94"/>
        <v/>
      </c>
      <c r="BH97" s="124" t="str">
        <f t="shared" si="62"/>
        <v/>
      </c>
      <c r="BI97" s="128" t="e">
        <f ca="1">IF(AND($AX97&lt;&gt;"",BE97&lt;&gt;"",BG97&gt;=IF(BG98="",0,BG98)),SUM(INDIRECT("bh"&amp;ROW()-BG97+1):BH97),"")</f>
        <v>#N/A</v>
      </c>
      <c r="BJ97" s="128" t="e">
        <f t="shared" ca="1" si="71"/>
        <v>#N/A</v>
      </c>
      <c r="BK97" s="128" t="e">
        <f t="shared" ca="1" si="72"/>
        <v>#N/A</v>
      </c>
      <c r="BL97" s="128" t="e">
        <f ca="1">IF(BK97="","",LEFT(AX97,3)&amp;TEXT(VLOOKUP(BK97,基本設定!$D$3:$E$50,2,FALSE),"000"))</f>
        <v>#N/A</v>
      </c>
      <c r="BM97" s="128" t="e">
        <f ca="1">IF(BL97="","",VLOOKUP(BL97,単価設定!$A$3:$F$477,6,FALSE))</f>
        <v>#N/A</v>
      </c>
      <c r="BN97" s="135"/>
      <c r="BO97" s="135"/>
      <c r="BP97" s="132"/>
      <c r="BQ97" s="135"/>
      <c r="BR97" s="136"/>
      <c r="BS97" s="136"/>
      <c r="BT97" s="127" t="str">
        <f t="shared" si="74"/>
        <v/>
      </c>
      <c r="BU97" s="127" t="str">
        <f t="shared" si="75"/>
        <v/>
      </c>
      <c r="BV97" s="126" t="str">
        <f t="shared" si="76"/>
        <v/>
      </c>
      <c r="BW97" s="126" t="str">
        <f t="shared" si="77"/>
        <v/>
      </c>
      <c r="BX97" s="128" t="str">
        <f t="shared" si="96"/>
        <v/>
      </c>
      <c r="BY97" s="124" t="str">
        <f t="shared" si="63"/>
        <v/>
      </c>
      <c r="BZ97" s="128" t="e">
        <f ca="1">IF(AND($AX97&lt;&gt;"",BV97&lt;&gt;"",BX97&gt;=IF(BX98="",0,BX98)),SUM(INDIRECT("by" &amp; ROW()-BX97+1):BY97),"")</f>
        <v>#N/A</v>
      </c>
      <c r="CA97" s="128" t="e">
        <f t="shared" ca="1" si="78"/>
        <v>#N/A</v>
      </c>
      <c r="CB97" s="128" t="e">
        <f t="shared" ca="1" si="79"/>
        <v>#N/A</v>
      </c>
      <c r="CC97" s="128" t="e">
        <f ca="1">IF(CB97="","",LEFT($AX97,3)&amp;TEXT(VLOOKUP(CB97,基本設定!$D$3:$E$50,2,FALSE),"100"))</f>
        <v>#N/A</v>
      </c>
      <c r="CD97" s="128" t="e">
        <f ca="1">IF(CC97="","",VLOOKUP(CC97,単価設定!$A$3:$F$477,6,FALSE))</f>
        <v>#N/A</v>
      </c>
      <c r="CE97" s="136"/>
      <c r="CF97" s="136"/>
      <c r="CG97" s="136"/>
      <c r="CH97" s="136"/>
      <c r="CI97" s="136"/>
      <c r="CJ97" s="136"/>
      <c r="CK97" s="128">
        <f t="shared" si="81"/>
        <v>0</v>
      </c>
      <c r="CL97" s="128" t="e">
        <f ca="1">SUM(CK$15:$CK97)</f>
        <v>#N/A</v>
      </c>
      <c r="CM97" s="128" t="e">
        <f t="shared" ca="1" si="82"/>
        <v>#N/A</v>
      </c>
      <c r="CN97" s="128" t="str">
        <f t="shared" si="98"/>
        <v/>
      </c>
      <c r="CO97" s="128" t="str">
        <f t="shared" si="83"/>
        <v/>
      </c>
      <c r="CP97" s="146" t="str">
        <f t="shared" si="84"/>
        <v/>
      </c>
      <c r="CQ97" s="146" t="str">
        <f t="shared" si="85"/>
        <v/>
      </c>
      <c r="CR97" s="146" t="str">
        <f t="shared" si="86"/>
        <v/>
      </c>
      <c r="CS97" s="146" t="str">
        <f t="shared" si="87"/>
        <v/>
      </c>
      <c r="CT97" s="128" t="e">
        <f ca="1">IF(BL97&lt;&gt;"",IF(COUNTIF(BL$15:BL97,BL97)=1,ROW(),""),"")</f>
        <v>#N/A</v>
      </c>
      <c r="CU97" s="128" t="e">
        <f ca="1">IF(CB97&lt;&gt;"",IF(COUNTIF(CB$15:CB97,CB97)=1,ROW(),""),"")</f>
        <v>#N/A</v>
      </c>
      <c r="CV97" s="128" t="str">
        <f>IF(CG97&lt;&gt;"",IF(COUNTIF(CG$15:CG97,CG97)=1,ROW(),""),"")</f>
        <v/>
      </c>
      <c r="CW97" s="146" t="str">
        <f>IF(CI97&lt;&gt;"",IF(COUNTIF(CI$15:CI97,CI97)=1,ROW(),""),"")</f>
        <v/>
      </c>
      <c r="CX97" s="128" t="str">
        <f t="shared" ca="1" si="88"/>
        <v/>
      </c>
      <c r="CY97" s="128" t="str">
        <f t="shared" ca="1" si="89"/>
        <v/>
      </c>
      <c r="CZ97" s="128" t="str">
        <f t="shared" ca="1" si="90"/>
        <v/>
      </c>
      <c r="DA97" s="146" t="str">
        <f t="shared" ca="1" si="91"/>
        <v/>
      </c>
      <c r="DD97" s="65"/>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238">
        <f ca="1">IF($DH$17="",0,1)+IF($DH$66="",0,1)+IF($DH$115="",0,1)</f>
        <v>0</v>
      </c>
      <c r="EK97" s="238"/>
      <c r="EL97" s="238"/>
      <c r="EM97" s="238"/>
      <c r="EN97" s="238"/>
      <c r="EO97" s="238" t="s">
        <v>41</v>
      </c>
      <c r="EP97" s="238"/>
      <c r="EQ97" s="238"/>
      <c r="ER97" s="238"/>
      <c r="ES97" s="238"/>
      <c r="ET97" s="238">
        <v>2</v>
      </c>
      <c r="EU97" s="238"/>
      <c r="EV97" s="238"/>
      <c r="EW97" s="238"/>
      <c r="EX97" s="238"/>
      <c r="EY97" s="238" t="s">
        <v>42</v>
      </c>
      <c r="EZ97" s="238"/>
      <c r="FA97" s="238"/>
      <c r="FB97" s="238"/>
      <c r="FC97" s="238"/>
      <c r="FD97" s="32"/>
      <c r="FE97" s="32"/>
      <c r="FF97" s="32"/>
      <c r="FG97" s="64"/>
    </row>
    <row r="98" spans="1:163" ht="18" customHeight="1" x14ac:dyDescent="0.15">
      <c r="B98" s="83"/>
      <c r="C98" s="83"/>
      <c r="D98" s="83"/>
      <c r="E98" s="83"/>
      <c r="F98" s="83"/>
      <c r="G98" s="83"/>
      <c r="H98" s="83"/>
      <c r="I98" s="83"/>
      <c r="J98" s="83"/>
      <c r="K98" s="83"/>
      <c r="L98" s="83"/>
      <c r="M98" s="83"/>
      <c r="N98" s="83"/>
      <c r="O98" s="83"/>
      <c r="P98" s="83"/>
      <c r="Q98" s="84"/>
      <c r="R98" s="84"/>
      <c r="S98" s="84"/>
      <c r="T98" s="84"/>
      <c r="U98" s="84"/>
      <c r="V98" s="84"/>
      <c r="W98" s="84"/>
      <c r="X98" s="84"/>
      <c r="Y98" s="84"/>
      <c r="Z98" s="84"/>
      <c r="AA98" s="84"/>
      <c r="AB98" s="84"/>
      <c r="AC98" s="84"/>
      <c r="AD98" s="84"/>
      <c r="AE98" s="84"/>
      <c r="AF98" s="84"/>
      <c r="AG98" s="84"/>
      <c r="AH98" s="84"/>
      <c r="AI98" s="239">
        <f>IF(COUNT($B$15:$D$45)&gt;0,1,0)+IF(COUNT($B$64:$D$94)&gt;0,1,0)+IF(COUNT($B$113:$D$143)&gt;0,1,0)</f>
        <v>0</v>
      </c>
      <c r="AJ98" s="239"/>
      <c r="AK98" s="239"/>
      <c r="AL98" s="239" t="s">
        <v>41</v>
      </c>
      <c r="AM98" s="239"/>
      <c r="AN98" s="239"/>
      <c r="AO98" s="239">
        <v>2</v>
      </c>
      <c r="AP98" s="239"/>
      <c r="AQ98" s="239"/>
      <c r="AR98" s="239"/>
      <c r="AS98" s="240" t="s">
        <v>42</v>
      </c>
      <c r="AT98" s="241"/>
      <c r="AU98" s="241"/>
      <c r="AV98" s="242"/>
      <c r="AX98" s="90" t="e">
        <f t="shared" ca="1" si="64"/>
        <v>#N/A</v>
      </c>
      <c r="AY98" s="132"/>
      <c r="AZ98" s="133"/>
      <c r="BA98" s="134"/>
      <c r="BB98" s="134"/>
      <c r="BC98" s="127" t="str">
        <f t="shared" si="67"/>
        <v/>
      </c>
      <c r="BD98" s="127" t="str">
        <f t="shared" si="68"/>
        <v/>
      </c>
      <c r="BE98" s="126" t="str">
        <f t="shared" si="69"/>
        <v/>
      </c>
      <c r="BF98" s="126" t="str">
        <f t="shared" si="70"/>
        <v/>
      </c>
      <c r="BG98" s="128" t="str">
        <f t="shared" si="94"/>
        <v/>
      </c>
      <c r="BH98" s="124" t="str">
        <f t="shared" si="62"/>
        <v/>
      </c>
      <c r="BI98" s="128" t="e">
        <f ca="1">IF(AND($AX98&lt;&gt;"",BE98&lt;&gt;"",BG98&gt;=IF(BG99="",0,BG99)),SUM(INDIRECT("bh"&amp;ROW()-BG98+1):BH98),"")</f>
        <v>#N/A</v>
      </c>
      <c r="BJ98" s="128" t="e">
        <f t="shared" ca="1" si="71"/>
        <v>#N/A</v>
      </c>
      <c r="BK98" s="128" t="e">
        <f t="shared" ca="1" si="72"/>
        <v>#N/A</v>
      </c>
      <c r="BL98" s="128" t="e">
        <f ca="1">IF(BK98="","",LEFT(AX98,3)&amp;TEXT(VLOOKUP(BK98,基本設定!$D$3:$E$50,2,FALSE),"000"))</f>
        <v>#N/A</v>
      </c>
      <c r="BM98" s="128" t="e">
        <f ca="1">IF(BL98="","",VLOOKUP(BL98,単価設定!$A$3:$F$477,6,FALSE))</f>
        <v>#N/A</v>
      </c>
      <c r="BN98" s="135"/>
      <c r="BO98" s="135"/>
      <c r="BP98" s="132"/>
      <c r="BQ98" s="135"/>
      <c r="BR98" s="136"/>
      <c r="BS98" s="136"/>
      <c r="BT98" s="127" t="str">
        <f t="shared" si="74"/>
        <v/>
      </c>
      <c r="BU98" s="127" t="str">
        <f t="shared" si="75"/>
        <v/>
      </c>
      <c r="BV98" s="126" t="str">
        <f t="shared" si="76"/>
        <v/>
      </c>
      <c r="BW98" s="126" t="str">
        <f t="shared" si="77"/>
        <v/>
      </c>
      <c r="BX98" s="128" t="str">
        <f t="shared" si="96"/>
        <v/>
      </c>
      <c r="BY98" s="124" t="str">
        <f t="shared" si="63"/>
        <v/>
      </c>
      <c r="BZ98" s="128" t="e">
        <f ca="1">IF(AND($AX98&lt;&gt;"",BV98&lt;&gt;"",BX98&gt;=IF(BX99="",0,BX99)),SUM(INDIRECT("by" &amp; ROW()-BX98+1):BY98),"")</f>
        <v>#N/A</v>
      </c>
      <c r="CA98" s="128" t="e">
        <f t="shared" ca="1" si="78"/>
        <v>#N/A</v>
      </c>
      <c r="CB98" s="128" t="e">
        <f t="shared" ca="1" si="79"/>
        <v>#N/A</v>
      </c>
      <c r="CC98" s="128" t="e">
        <f ca="1">IF(CB98="","",LEFT($AX98,3)&amp;TEXT(VLOOKUP(CB98,基本設定!$D$3:$E$50,2,FALSE),"100"))</f>
        <v>#N/A</v>
      </c>
      <c r="CD98" s="128" t="e">
        <f ca="1">IF(CC98="","",VLOOKUP(CC98,単価設定!$A$3:$F$477,6,FALSE))</f>
        <v>#N/A</v>
      </c>
      <c r="CE98" s="136"/>
      <c r="CF98" s="136"/>
      <c r="CG98" s="136"/>
      <c r="CH98" s="136"/>
      <c r="CI98" s="136"/>
      <c r="CJ98" s="136"/>
      <c r="CK98" s="128">
        <f t="shared" si="81"/>
        <v>0</v>
      </c>
      <c r="CL98" s="128" t="e">
        <f ca="1">SUM(CK$15:$CK98)</f>
        <v>#N/A</v>
      </c>
      <c r="CM98" s="128" t="e">
        <f t="shared" ca="1" si="82"/>
        <v>#N/A</v>
      </c>
      <c r="CN98" s="128" t="str">
        <f t="shared" si="98"/>
        <v/>
      </c>
      <c r="CO98" s="128" t="str">
        <f t="shared" si="83"/>
        <v/>
      </c>
      <c r="CP98" s="146" t="str">
        <f t="shared" si="84"/>
        <v/>
      </c>
      <c r="CQ98" s="146" t="str">
        <f t="shared" si="85"/>
        <v/>
      </c>
      <c r="CR98" s="146" t="str">
        <f t="shared" si="86"/>
        <v/>
      </c>
      <c r="CS98" s="146" t="str">
        <f t="shared" si="87"/>
        <v/>
      </c>
      <c r="CT98" s="128" t="e">
        <f ca="1">IF(BL98&lt;&gt;"",IF(COUNTIF(BL$15:BL98,BL98)=1,ROW(),""),"")</f>
        <v>#N/A</v>
      </c>
      <c r="CU98" s="128" t="e">
        <f ca="1">IF(CB98&lt;&gt;"",IF(COUNTIF(CB$15:CB98,CB98)=1,ROW(),""),"")</f>
        <v>#N/A</v>
      </c>
      <c r="CV98" s="128" t="str">
        <f>IF(CG98&lt;&gt;"",IF(COUNTIF(CG$15:CG98,CG98)=1,ROW(),""),"")</f>
        <v/>
      </c>
      <c r="CW98" s="146" t="str">
        <f>IF(CI98&lt;&gt;"",IF(COUNTIF(CI$15:CI98,CI98)=1,ROW(),""),"")</f>
        <v/>
      </c>
      <c r="CX98" s="128" t="str">
        <f t="shared" ca="1" si="88"/>
        <v/>
      </c>
      <c r="CY98" s="128" t="str">
        <f t="shared" ca="1" si="89"/>
        <v/>
      </c>
      <c r="CZ98" s="128" t="str">
        <f t="shared" ca="1" si="90"/>
        <v/>
      </c>
      <c r="DA98" s="146" t="str">
        <f t="shared" ca="1" si="91"/>
        <v/>
      </c>
      <c r="DD98" s="85"/>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7"/>
    </row>
    <row r="99" spans="1:163" ht="18" customHeight="1" x14ac:dyDescent="0.15">
      <c r="B99" s="45" t="s">
        <v>44</v>
      </c>
      <c r="AR99" s="46" t="str">
        <f ca="1">HYPERLINK("#"&amp;ADDRESS(IF(ISERROR(MATCH(TEXT(N102,"0000000000"),受給者一覧!B:B,0)),1,MATCH(TEXT(N102,"0000000000"),受給者一覧!B:B,0)),2,1,1,"受給者一覧"),"受給者一覧へ")</f>
        <v>受給者一覧へ</v>
      </c>
      <c r="AS99" s="47"/>
      <c r="AT99" s="47"/>
      <c r="AU99" s="47"/>
      <c r="AV99" s="47"/>
      <c r="AX99" s="90" t="e">
        <f t="shared" ca="1" si="64"/>
        <v>#N/A</v>
      </c>
      <c r="AY99" s="132"/>
      <c r="AZ99" s="133"/>
      <c r="BA99" s="134"/>
      <c r="BB99" s="134"/>
      <c r="BC99" s="127" t="str">
        <f t="shared" si="67"/>
        <v/>
      </c>
      <c r="BD99" s="127" t="str">
        <f t="shared" si="68"/>
        <v/>
      </c>
      <c r="BE99" s="126" t="str">
        <f t="shared" si="69"/>
        <v/>
      </c>
      <c r="BF99" s="126" t="str">
        <f t="shared" si="70"/>
        <v/>
      </c>
      <c r="BG99" s="128" t="str">
        <f t="shared" si="94"/>
        <v/>
      </c>
      <c r="BH99" s="124" t="str">
        <f t="shared" si="62"/>
        <v/>
      </c>
      <c r="BI99" s="128" t="e">
        <f ca="1">IF(AND($AX99&lt;&gt;"",BE99&lt;&gt;"",BG99&gt;=IF(BG100="",0,BG100)),SUM(INDIRECT("bh"&amp;ROW()-BG99+1):BH99),"")</f>
        <v>#N/A</v>
      </c>
      <c r="BJ99" s="128" t="e">
        <f t="shared" ca="1" si="71"/>
        <v>#N/A</v>
      </c>
      <c r="BK99" s="128" t="e">
        <f t="shared" ca="1" si="72"/>
        <v>#N/A</v>
      </c>
      <c r="BL99" s="128" t="e">
        <f ca="1">IF(BK99="","",LEFT(AX99,3)&amp;TEXT(VLOOKUP(BK99,基本設定!$D$3:$E$50,2,FALSE),"000"))</f>
        <v>#N/A</v>
      </c>
      <c r="BM99" s="128" t="e">
        <f ca="1">IF(BL99="","",VLOOKUP(BL99,単価設定!$A$3:$F$477,6,FALSE))</f>
        <v>#N/A</v>
      </c>
      <c r="BN99" s="135"/>
      <c r="BO99" s="135"/>
      <c r="BP99" s="132"/>
      <c r="BQ99" s="135"/>
      <c r="BR99" s="136"/>
      <c r="BS99" s="136"/>
      <c r="BT99" s="127" t="str">
        <f t="shared" si="74"/>
        <v/>
      </c>
      <c r="BU99" s="127" t="str">
        <f t="shared" si="75"/>
        <v/>
      </c>
      <c r="BV99" s="126" t="str">
        <f t="shared" si="76"/>
        <v/>
      </c>
      <c r="BW99" s="126" t="str">
        <f t="shared" si="77"/>
        <v/>
      </c>
      <c r="BX99" s="128" t="str">
        <f t="shared" si="96"/>
        <v/>
      </c>
      <c r="BY99" s="124" t="str">
        <f t="shared" si="63"/>
        <v/>
      </c>
      <c r="BZ99" s="128" t="e">
        <f ca="1">IF(AND($AX99&lt;&gt;"",BV99&lt;&gt;"",BX99&gt;=IF(BX100="",0,BX100)),SUM(INDIRECT("by" &amp; ROW()-BX99+1):BY99),"")</f>
        <v>#N/A</v>
      </c>
      <c r="CA99" s="128" t="e">
        <f t="shared" ca="1" si="78"/>
        <v>#N/A</v>
      </c>
      <c r="CB99" s="128" t="e">
        <f t="shared" ca="1" si="79"/>
        <v>#N/A</v>
      </c>
      <c r="CC99" s="128" t="e">
        <f ca="1">IF(CB99="","",LEFT($AX99,3)&amp;TEXT(VLOOKUP(CB99,基本設定!$D$3:$E$50,2,FALSE),"100"))</f>
        <v>#N/A</v>
      </c>
      <c r="CD99" s="128" t="e">
        <f ca="1">IF(CC99="","",VLOOKUP(CC99,単価設定!$A$3:$F$477,6,FALSE))</f>
        <v>#N/A</v>
      </c>
      <c r="CE99" s="136"/>
      <c r="CF99" s="136"/>
      <c r="CG99" s="136"/>
      <c r="CH99" s="136"/>
      <c r="CI99" s="136"/>
      <c r="CJ99" s="136"/>
      <c r="CK99" s="128">
        <f t="shared" si="81"/>
        <v>0</v>
      </c>
      <c r="CL99" s="128" t="e">
        <f ca="1">SUM(CK$15:$CK99)</f>
        <v>#N/A</v>
      </c>
      <c r="CM99" s="128" t="e">
        <f t="shared" ca="1" si="82"/>
        <v>#N/A</v>
      </c>
      <c r="CN99" s="128" t="str">
        <f t="shared" si="98"/>
        <v/>
      </c>
      <c r="CO99" s="128" t="str">
        <f t="shared" si="83"/>
        <v/>
      </c>
      <c r="CP99" s="146" t="str">
        <f t="shared" si="84"/>
        <v/>
      </c>
      <c r="CQ99" s="146" t="str">
        <f t="shared" si="85"/>
        <v/>
      </c>
      <c r="CR99" s="146" t="str">
        <f t="shared" si="86"/>
        <v/>
      </c>
      <c r="CS99" s="146" t="str">
        <f t="shared" si="87"/>
        <v/>
      </c>
      <c r="CT99" s="128" t="e">
        <f ca="1">IF(BL99&lt;&gt;"",IF(COUNTIF(BL$15:BL99,BL99)=1,ROW(),""),"")</f>
        <v>#N/A</v>
      </c>
      <c r="CU99" s="128" t="e">
        <f ca="1">IF(CB99&lt;&gt;"",IF(COUNTIF(CB$15:CB99,CB99)=1,ROW(),""),"")</f>
        <v>#N/A</v>
      </c>
      <c r="CV99" s="128" t="str">
        <f>IF(CG99&lt;&gt;"",IF(COUNTIF(CG$15:CG99,CG99)=1,ROW(),""),"")</f>
        <v/>
      </c>
      <c r="CW99" s="146" t="str">
        <f>IF(CI99&lt;&gt;"",IF(COUNTIF(CI$15:CI99,CI99)=1,ROW(),""),"")</f>
        <v/>
      </c>
      <c r="CX99" s="128" t="str">
        <f t="shared" ca="1" si="88"/>
        <v/>
      </c>
      <c r="CY99" s="128" t="str">
        <f t="shared" ca="1" si="89"/>
        <v/>
      </c>
      <c r="CZ99" s="128" t="str">
        <f t="shared" ca="1" si="90"/>
        <v/>
      </c>
      <c r="DA99" s="146" t="str">
        <f t="shared" ca="1" si="91"/>
        <v/>
      </c>
      <c r="DE99" s="45" t="s">
        <v>120</v>
      </c>
    </row>
    <row r="100" spans="1:163" ht="18" customHeight="1" x14ac:dyDescent="0.15">
      <c r="A100" s="6"/>
      <c r="B100" s="32"/>
      <c r="C100" s="32"/>
      <c r="D100" s="32"/>
      <c r="E100" s="32"/>
      <c r="F100" s="49"/>
      <c r="G100" s="32"/>
      <c r="H100" s="32"/>
      <c r="I100" s="32"/>
      <c r="J100" s="32"/>
      <c r="K100" s="32"/>
      <c r="L100" s="32"/>
      <c r="M100" s="32"/>
      <c r="N100" s="91" t="s">
        <v>43</v>
      </c>
      <c r="O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50"/>
      <c r="AS100" s="32"/>
      <c r="AT100" s="32"/>
      <c r="AU100" s="32"/>
      <c r="AV100" s="32"/>
      <c r="AX100" s="90" t="e">
        <f t="shared" ca="1" si="64"/>
        <v>#N/A</v>
      </c>
      <c r="AY100" s="132"/>
      <c r="AZ100" s="133"/>
      <c r="BA100" s="134"/>
      <c r="BB100" s="134"/>
      <c r="BC100" s="127" t="str">
        <f t="shared" si="67"/>
        <v/>
      </c>
      <c r="BD100" s="127" t="str">
        <f t="shared" si="68"/>
        <v/>
      </c>
      <c r="BE100" s="126" t="str">
        <f t="shared" si="69"/>
        <v/>
      </c>
      <c r="BF100" s="126" t="str">
        <f t="shared" si="70"/>
        <v/>
      </c>
      <c r="BG100" s="128" t="str">
        <f t="shared" si="94"/>
        <v/>
      </c>
      <c r="BH100" s="124" t="str">
        <f t="shared" si="62"/>
        <v/>
      </c>
      <c r="BI100" s="128" t="e">
        <f ca="1">IF(AND($AX100&lt;&gt;"",BE100&lt;&gt;"",BG100&gt;=IF(BG101="",0,BG101)),SUM(INDIRECT("bh"&amp;ROW()-BG100+1):BH100),"")</f>
        <v>#N/A</v>
      </c>
      <c r="BJ100" s="128" t="e">
        <f t="shared" ca="1" si="71"/>
        <v>#N/A</v>
      </c>
      <c r="BK100" s="128" t="e">
        <f t="shared" ca="1" si="72"/>
        <v>#N/A</v>
      </c>
      <c r="BL100" s="128" t="e">
        <f ca="1">IF(BK100="","",LEFT(AX100,3)&amp;TEXT(VLOOKUP(BK100,基本設定!$D$3:$E$50,2,FALSE),"000"))</f>
        <v>#N/A</v>
      </c>
      <c r="BM100" s="128" t="e">
        <f ca="1">IF(BL100="","",VLOOKUP(BL100,単価設定!$A$3:$F$477,6,FALSE))</f>
        <v>#N/A</v>
      </c>
      <c r="BN100" s="135"/>
      <c r="BO100" s="135"/>
      <c r="BP100" s="132"/>
      <c r="BQ100" s="135"/>
      <c r="BR100" s="136"/>
      <c r="BS100" s="136"/>
      <c r="BT100" s="127" t="str">
        <f t="shared" si="74"/>
        <v/>
      </c>
      <c r="BU100" s="127" t="str">
        <f t="shared" si="75"/>
        <v/>
      </c>
      <c r="BV100" s="126" t="str">
        <f t="shared" si="76"/>
        <v/>
      </c>
      <c r="BW100" s="126" t="str">
        <f t="shared" si="77"/>
        <v/>
      </c>
      <c r="BX100" s="128" t="str">
        <f t="shared" si="96"/>
        <v/>
      </c>
      <c r="BY100" s="124" t="str">
        <f t="shared" si="63"/>
        <v/>
      </c>
      <c r="BZ100" s="128" t="e">
        <f ca="1">IF(AND($AX100&lt;&gt;"",BV100&lt;&gt;"",BX100&gt;=IF(BX101="",0,BX101)),SUM(INDIRECT("by" &amp; ROW()-BX100+1):BY100),"")</f>
        <v>#N/A</v>
      </c>
      <c r="CA100" s="128" t="e">
        <f t="shared" ca="1" si="78"/>
        <v>#N/A</v>
      </c>
      <c r="CB100" s="128" t="e">
        <f t="shared" ca="1" si="79"/>
        <v>#N/A</v>
      </c>
      <c r="CC100" s="128" t="e">
        <f ca="1">IF(CB100="","",LEFT($AX100,3)&amp;TEXT(VLOOKUP(CB100,基本設定!$D$3:$E$50,2,FALSE),"100"))</f>
        <v>#N/A</v>
      </c>
      <c r="CD100" s="128" t="e">
        <f ca="1">IF(CC100="","",VLOOKUP(CC100,単価設定!$A$3:$F$477,6,FALSE))</f>
        <v>#N/A</v>
      </c>
      <c r="CE100" s="136"/>
      <c r="CF100" s="136"/>
      <c r="CG100" s="136"/>
      <c r="CH100" s="136"/>
      <c r="CI100" s="136"/>
      <c r="CJ100" s="136"/>
      <c r="CK100" s="128">
        <f t="shared" si="81"/>
        <v>0</v>
      </c>
      <c r="CL100" s="128" t="e">
        <f ca="1">SUM(CK$15:$CK100)</f>
        <v>#N/A</v>
      </c>
      <c r="CM100" s="128" t="e">
        <f t="shared" ca="1" si="82"/>
        <v>#N/A</v>
      </c>
      <c r="CN100" s="128" t="str">
        <f t="shared" si="98"/>
        <v/>
      </c>
      <c r="CO100" s="128" t="str">
        <f t="shared" si="83"/>
        <v/>
      </c>
      <c r="CP100" s="146" t="str">
        <f t="shared" si="84"/>
        <v/>
      </c>
      <c r="CQ100" s="146" t="str">
        <f t="shared" si="85"/>
        <v/>
      </c>
      <c r="CR100" s="146" t="str">
        <f t="shared" si="86"/>
        <v/>
      </c>
      <c r="CS100" s="146" t="str">
        <f t="shared" si="87"/>
        <v/>
      </c>
      <c r="CT100" s="128" t="e">
        <f ca="1">IF(BL100&lt;&gt;"",IF(COUNTIF(BL$15:BL100,BL100)=1,ROW(),""),"")</f>
        <v>#N/A</v>
      </c>
      <c r="CU100" s="128" t="e">
        <f ca="1">IF(CB100&lt;&gt;"",IF(COUNTIF(CB$15:CB100,CB100)=1,ROW(),""),"")</f>
        <v>#N/A</v>
      </c>
      <c r="CV100" s="128" t="str">
        <f>IF(CG100&lt;&gt;"",IF(COUNTIF(CG$15:CG100,CG100)=1,ROW(),""),"")</f>
        <v/>
      </c>
      <c r="CW100" s="146" t="str">
        <f>IF(CI100&lt;&gt;"",IF(COUNTIF(CI$15:CI100,CI100)=1,ROW(),""),"")</f>
        <v/>
      </c>
      <c r="CX100" s="128" t="str">
        <f t="shared" ca="1" si="88"/>
        <v/>
      </c>
      <c r="CY100" s="128" t="str">
        <f t="shared" ca="1" si="89"/>
        <v/>
      </c>
      <c r="CZ100" s="128" t="str">
        <f t="shared" ca="1" si="90"/>
        <v/>
      </c>
      <c r="DA100" s="146" t="str">
        <f t="shared" ca="1" si="91"/>
        <v/>
      </c>
      <c r="DC100" s="32"/>
      <c r="DD100" s="53"/>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5"/>
    </row>
    <row r="101" spans="1:163" ht="18" customHeight="1" x14ac:dyDescent="0.15">
      <c r="A101" s="32"/>
      <c r="B101" s="49" t="str">
        <f>TEXT(請求書!$D$15,"GGGEE年MM月分")</f>
        <v>明治33年01月分</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164"/>
      <c r="AI101" s="32"/>
      <c r="AJ101" s="32"/>
      <c r="AK101" s="32"/>
      <c r="AL101" s="32"/>
      <c r="AM101" s="32"/>
      <c r="AN101" s="32"/>
      <c r="AO101" s="32"/>
      <c r="AP101" s="32"/>
      <c r="AQ101" s="32"/>
      <c r="AR101" s="32"/>
      <c r="AS101" s="32"/>
      <c r="AT101" s="32"/>
      <c r="AU101" s="32"/>
      <c r="AV101" s="32"/>
      <c r="AX101" s="90" t="e">
        <f t="shared" ca="1" si="64"/>
        <v>#N/A</v>
      </c>
      <c r="AY101" s="132"/>
      <c r="AZ101" s="133"/>
      <c r="BA101" s="134"/>
      <c r="BB101" s="134"/>
      <c r="BC101" s="127" t="str">
        <f t="shared" si="67"/>
        <v/>
      </c>
      <c r="BD101" s="127" t="str">
        <f t="shared" si="68"/>
        <v/>
      </c>
      <c r="BE101" s="126" t="str">
        <f t="shared" si="69"/>
        <v/>
      </c>
      <c r="BF101" s="126" t="str">
        <f t="shared" si="70"/>
        <v/>
      </c>
      <c r="BG101" s="128" t="str">
        <f t="shared" si="94"/>
        <v/>
      </c>
      <c r="BH101" s="124" t="str">
        <f t="shared" si="62"/>
        <v/>
      </c>
      <c r="BI101" s="128" t="e">
        <f ca="1">IF(AND($AX101&lt;&gt;"",BE101&lt;&gt;"",BG101&gt;=IF(BG102="",0,BG102)),SUM(INDIRECT("bh"&amp;ROW()-BG101+1):BH101),"")</f>
        <v>#N/A</v>
      </c>
      <c r="BJ101" s="128" t="e">
        <f t="shared" ca="1" si="71"/>
        <v>#N/A</v>
      </c>
      <c r="BK101" s="128" t="e">
        <f t="shared" ca="1" si="72"/>
        <v>#N/A</v>
      </c>
      <c r="BL101" s="128" t="e">
        <f ca="1">IF(BK101="","",LEFT(AX101,3)&amp;TEXT(VLOOKUP(BK101,基本設定!$D$3:$E$50,2,FALSE),"000"))</f>
        <v>#N/A</v>
      </c>
      <c r="BM101" s="128" t="e">
        <f ca="1">IF(BL101="","",VLOOKUP(BL101,単価設定!$A$3:$F$477,6,FALSE))</f>
        <v>#N/A</v>
      </c>
      <c r="BN101" s="135"/>
      <c r="BO101" s="135"/>
      <c r="BP101" s="132"/>
      <c r="BQ101" s="135"/>
      <c r="BR101" s="136"/>
      <c r="BS101" s="136"/>
      <c r="BT101" s="127" t="str">
        <f t="shared" si="74"/>
        <v/>
      </c>
      <c r="BU101" s="127" t="str">
        <f t="shared" si="75"/>
        <v/>
      </c>
      <c r="BV101" s="126" t="str">
        <f t="shared" si="76"/>
        <v/>
      </c>
      <c r="BW101" s="126" t="str">
        <f t="shared" si="77"/>
        <v/>
      </c>
      <c r="BX101" s="128" t="str">
        <f t="shared" si="96"/>
        <v/>
      </c>
      <c r="BY101" s="124" t="str">
        <f t="shared" si="63"/>
        <v/>
      </c>
      <c r="BZ101" s="128" t="e">
        <f ca="1">IF(AND($AX101&lt;&gt;"",BV101&lt;&gt;"",BX101&gt;=IF(BX102="",0,BX102)),SUM(INDIRECT("by" &amp; ROW()-BX101+1):BY101),"")</f>
        <v>#N/A</v>
      </c>
      <c r="CA101" s="128" t="e">
        <f t="shared" ca="1" si="78"/>
        <v>#N/A</v>
      </c>
      <c r="CB101" s="128" t="e">
        <f t="shared" ca="1" si="79"/>
        <v>#N/A</v>
      </c>
      <c r="CC101" s="128" t="e">
        <f ca="1">IF(CB101="","",LEFT($AX101,3)&amp;TEXT(VLOOKUP(CB101,基本設定!$D$3:$E$50,2,FALSE),"100"))</f>
        <v>#N/A</v>
      </c>
      <c r="CD101" s="128" t="e">
        <f ca="1">IF(CC101="","",VLOOKUP(CC101,単価設定!$A$3:$F$477,6,FALSE))</f>
        <v>#N/A</v>
      </c>
      <c r="CE101" s="136"/>
      <c r="CF101" s="136"/>
      <c r="CG101" s="136"/>
      <c r="CH101" s="136"/>
      <c r="CI101" s="136"/>
      <c r="CJ101" s="136"/>
      <c r="CK101" s="128">
        <f t="shared" si="81"/>
        <v>0</v>
      </c>
      <c r="CL101" s="128" t="e">
        <f ca="1">SUM(CK$15:$CK101)</f>
        <v>#N/A</v>
      </c>
      <c r="CM101" s="128" t="e">
        <f t="shared" ca="1" si="82"/>
        <v>#N/A</v>
      </c>
      <c r="CN101" s="128" t="str">
        <f t="shared" si="98"/>
        <v/>
      </c>
      <c r="CO101" s="128" t="str">
        <f t="shared" si="83"/>
        <v/>
      </c>
      <c r="CP101" s="146" t="str">
        <f t="shared" si="84"/>
        <v/>
      </c>
      <c r="CQ101" s="146" t="str">
        <f t="shared" si="85"/>
        <v/>
      </c>
      <c r="CR101" s="146" t="str">
        <f t="shared" si="86"/>
        <v/>
      </c>
      <c r="CS101" s="146" t="str">
        <f t="shared" si="87"/>
        <v/>
      </c>
      <c r="CT101" s="128" t="e">
        <f ca="1">IF(BL101&lt;&gt;"",IF(COUNTIF(BL$15:BL101,BL101)=1,ROW(),""),"")</f>
        <v>#N/A</v>
      </c>
      <c r="CU101" s="128" t="e">
        <f ca="1">IF(CB101&lt;&gt;"",IF(COUNTIF(CB$15:CB101,CB101)=1,ROW(),""),"")</f>
        <v>#N/A</v>
      </c>
      <c r="CV101" s="128" t="str">
        <f>IF(CG101&lt;&gt;"",IF(COUNTIF(CG$15:CG101,CG101)=1,ROW(),""),"")</f>
        <v/>
      </c>
      <c r="CW101" s="146" t="str">
        <f>IF(CI101&lt;&gt;"",IF(COUNTIF(CI$15:CI101,CI101)=1,ROW(),""),"")</f>
        <v/>
      </c>
      <c r="CX101" s="128" t="str">
        <f t="shared" ca="1" si="88"/>
        <v/>
      </c>
      <c r="CY101" s="128" t="str">
        <f t="shared" ca="1" si="89"/>
        <v/>
      </c>
      <c r="CZ101" s="128" t="str">
        <f t="shared" ca="1" si="90"/>
        <v/>
      </c>
      <c r="DA101" s="146" t="str">
        <f t="shared" ca="1" si="91"/>
        <v/>
      </c>
      <c r="DC101" s="32"/>
      <c r="DD101" s="384" t="s">
        <v>121</v>
      </c>
      <c r="DE101" s="385"/>
      <c r="DF101" s="385"/>
      <c r="DG101" s="385"/>
      <c r="DH101" s="385"/>
      <c r="DI101" s="385"/>
      <c r="DJ101" s="385"/>
      <c r="DK101" s="385"/>
      <c r="DL101" s="385"/>
      <c r="DM101" s="385"/>
      <c r="DN101" s="385"/>
      <c r="DO101" s="385"/>
      <c r="DP101" s="385"/>
      <c r="DQ101" s="385"/>
      <c r="DR101" s="385"/>
      <c r="DS101" s="385"/>
      <c r="DT101" s="385"/>
      <c r="DU101" s="385"/>
      <c r="DV101" s="385"/>
      <c r="DW101" s="385"/>
      <c r="DX101" s="385"/>
      <c r="DY101" s="385"/>
      <c r="DZ101" s="385"/>
      <c r="EA101" s="385"/>
      <c r="EB101" s="385"/>
      <c r="EC101" s="385"/>
      <c r="ED101" s="385"/>
      <c r="EE101" s="385"/>
      <c r="EF101" s="385"/>
      <c r="EG101" s="385"/>
      <c r="EH101" s="385"/>
      <c r="EI101" s="385"/>
      <c r="EJ101" s="385"/>
      <c r="EK101" s="385"/>
      <c r="EL101" s="385"/>
      <c r="EM101" s="385"/>
      <c r="EN101" s="385"/>
      <c r="EO101" s="385"/>
      <c r="EP101" s="385"/>
      <c r="EQ101" s="385"/>
      <c r="ER101" s="385"/>
      <c r="ES101" s="385"/>
      <c r="ET101" s="385"/>
      <c r="EU101" s="385"/>
      <c r="EV101" s="385"/>
      <c r="EW101" s="385"/>
      <c r="EX101" s="385"/>
      <c r="EY101" s="385"/>
      <c r="EZ101" s="385"/>
      <c r="FA101" s="385"/>
      <c r="FB101" s="385"/>
      <c r="FC101" s="385"/>
      <c r="FD101" s="385"/>
      <c r="FE101" s="385"/>
      <c r="FF101" s="385"/>
      <c r="FG101" s="386"/>
    </row>
    <row r="102" spans="1:163" ht="18" customHeight="1" x14ac:dyDescent="0.15">
      <c r="A102" s="32"/>
      <c r="B102" s="303" t="s">
        <v>23</v>
      </c>
      <c r="C102" s="304"/>
      <c r="D102" s="304"/>
      <c r="E102" s="304"/>
      <c r="F102" s="304"/>
      <c r="G102" s="304"/>
      <c r="H102" s="304"/>
      <c r="I102" s="304"/>
      <c r="J102" s="304"/>
      <c r="K102" s="304"/>
      <c r="L102" s="304"/>
      <c r="M102" s="305"/>
      <c r="N102" s="387" t="str">
        <f ca="1">TEXT(RIGHT(CELL("filename",N102),LEN(CELL("filename",N102))-FIND("]",CELL("filename",N102))),"0000000000")</f>
        <v>雛型</v>
      </c>
      <c r="O102" s="388"/>
      <c r="P102" s="388"/>
      <c r="Q102" s="388"/>
      <c r="R102" s="388"/>
      <c r="S102" s="388"/>
      <c r="T102" s="388"/>
      <c r="U102" s="388"/>
      <c r="V102" s="388"/>
      <c r="W102" s="388"/>
      <c r="X102" s="388"/>
      <c r="Y102" s="388"/>
      <c r="Z102" s="388"/>
      <c r="AA102" s="388"/>
      <c r="AB102" s="388"/>
      <c r="AC102" s="388"/>
      <c r="AD102" s="388"/>
      <c r="AE102" s="389"/>
      <c r="AF102" s="303" t="s">
        <v>5</v>
      </c>
      <c r="AG102" s="304"/>
      <c r="AH102" s="304"/>
      <c r="AI102" s="304"/>
      <c r="AJ102" s="304"/>
      <c r="AK102" s="304"/>
      <c r="AL102" s="305"/>
      <c r="AM102" s="380" t="str">
        <f>請求書!$AB$7</f>
        <v>0</v>
      </c>
      <c r="AN102" s="380" t="str">
        <f>請求書!$AE$7</f>
        <v>0</v>
      </c>
      <c r="AO102" s="380" t="str">
        <f>請求書!$AH$7</f>
        <v>0</v>
      </c>
      <c r="AP102" s="380" t="str">
        <f>請求書!$AK$7</f>
        <v>0</v>
      </c>
      <c r="AQ102" s="380" t="str">
        <f>請求書!$AN$7</f>
        <v>0</v>
      </c>
      <c r="AR102" s="380" t="str">
        <f>請求書!$AQ$7</f>
        <v>0</v>
      </c>
      <c r="AS102" s="380" t="str">
        <f>請求書!$AT$7</f>
        <v>0</v>
      </c>
      <c r="AT102" s="380" t="str">
        <f>請求書!$AW$7</f>
        <v>0</v>
      </c>
      <c r="AU102" s="380" t="str">
        <f>請求書!$AZ$7</f>
        <v>0</v>
      </c>
      <c r="AV102" s="380" t="str">
        <f>請求書!$BC$7</f>
        <v>0</v>
      </c>
      <c r="AX102" s="90" t="e">
        <f ca="1">$BC$5</f>
        <v>#N/A</v>
      </c>
      <c r="AY102" s="132"/>
      <c r="AZ102" s="133"/>
      <c r="BA102" s="134"/>
      <c r="BB102" s="134"/>
      <c r="BC102" s="127" t="str">
        <f t="shared" si="67"/>
        <v/>
      </c>
      <c r="BD102" s="127" t="str">
        <f t="shared" si="68"/>
        <v/>
      </c>
      <c r="BE102" s="126" t="str">
        <f t="shared" si="69"/>
        <v/>
      </c>
      <c r="BF102" s="126" t="str">
        <f t="shared" si="70"/>
        <v/>
      </c>
      <c r="BG102" s="128" t="str">
        <f t="shared" si="94"/>
        <v/>
      </c>
      <c r="BH102" s="124" t="str">
        <f t="shared" si="62"/>
        <v/>
      </c>
      <c r="BI102" s="128" t="e">
        <f ca="1">IF(AND($AX102&lt;&gt;"",BE102&lt;&gt;"",BG102&gt;=IF(BG103="",0,BG103)),SUM(INDIRECT("bh"&amp;ROW()-BG102+1):BH102),"")</f>
        <v>#N/A</v>
      </c>
      <c r="BJ102" s="128" t="e">
        <f t="shared" ca="1" si="71"/>
        <v>#N/A</v>
      </c>
      <c r="BK102" s="128" t="e">
        <f t="shared" ca="1" si="72"/>
        <v>#N/A</v>
      </c>
      <c r="BL102" s="128" t="e">
        <f ca="1">IF(BK102="","",LEFT(AX102,3)&amp;TEXT(VLOOKUP(BK102,基本設定!$D$3:$E$50,2,FALSE),"000"))</f>
        <v>#N/A</v>
      </c>
      <c r="BM102" s="128" t="e">
        <f ca="1">IF(BL102="","",VLOOKUP(BL102,単価設定!$A$3:$F$477,6,FALSE))</f>
        <v>#N/A</v>
      </c>
      <c r="BN102" s="135"/>
      <c r="BO102" s="135"/>
      <c r="BP102" s="132"/>
      <c r="BQ102" s="135"/>
      <c r="BR102" s="136"/>
      <c r="BS102" s="136"/>
      <c r="BT102" s="127" t="str">
        <f t="shared" si="74"/>
        <v/>
      </c>
      <c r="BU102" s="127" t="str">
        <f t="shared" si="75"/>
        <v/>
      </c>
      <c r="BV102" s="126" t="str">
        <f t="shared" si="76"/>
        <v/>
      </c>
      <c r="BW102" s="126" t="str">
        <f t="shared" si="77"/>
        <v/>
      </c>
      <c r="BX102" s="128" t="str">
        <f t="shared" si="96"/>
        <v/>
      </c>
      <c r="BY102" s="124" t="str">
        <f t="shared" si="63"/>
        <v/>
      </c>
      <c r="BZ102" s="128" t="e">
        <f ca="1">IF(AND($AX102&lt;&gt;"",BV102&lt;&gt;"",BX102&gt;=IF(BX103="",0,BX103)),SUM(INDIRECT("by" &amp; ROW()-BX102+1):BY102),"")</f>
        <v>#N/A</v>
      </c>
      <c r="CA102" s="128" t="e">
        <f t="shared" ca="1" si="78"/>
        <v>#N/A</v>
      </c>
      <c r="CB102" s="128" t="e">
        <f t="shared" ca="1" si="79"/>
        <v>#N/A</v>
      </c>
      <c r="CC102" s="128" t="e">
        <f ca="1">IF(CB102="","",LEFT($AX102,3)&amp;TEXT(VLOOKUP(CB102,基本設定!$D$3:$E$50,2,FALSE),"100"))</f>
        <v>#N/A</v>
      </c>
      <c r="CD102" s="128" t="e">
        <f ca="1">IF(CC102="","",VLOOKUP(CC102,単価設定!$A$3:$F$477,6,FALSE))</f>
        <v>#N/A</v>
      </c>
      <c r="CE102" s="136"/>
      <c r="CF102" s="136"/>
      <c r="CG102" s="136"/>
      <c r="CH102" s="136"/>
      <c r="CI102" s="136"/>
      <c r="CJ102" s="136"/>
      <c r="CK102" s="128">
        <f t="shared" si="81"/>
        <v>0</v>
      </c>
      <c r="CL102" s="128" t="e">
        <f ca="1">SUM(CK$15:$CK102)</f>
        <v>#N/A</v>
      </c>
      <c r="CM102" s="128" t="e">
        <f t="shared" ca="1" si="82"/>
        <v>#N/A</v>
      </c>
      <c r="CN102" s="128" t="str">
        <f t="shared" si="98"/>
        <v/>
      </c>
      <c r="CO102" s="128" t="str">
        <f t="shared" si="83"/>
        <v/>
      </c>
      <c r="CP102" s="146" t="str">
        <f t="shared" si="84"/>
        <v/>
      </c>
      <c r="CQ102" s="146" t="str">
        <f t="shared" si="85"/>
        <v/>
      </c>
      <c r="CR102" s="146" t="str">
        <f t="shared" si="86"/>
        <v/>
      </c>
      <c r="CS102" s="146" t="str">
        <f t="shared" si="87"/>
        <v/>
      </c>
      <c r="CT102" s="128" t="e">
        <f ca="1">IF(BL102&lt;&gt;"",IF(COUNTIF(BL$15:BL102,BL102)=1,ROW(),""),"")</f>
        <v>#N/A</v>
      </c>
      <c r="CU102" s="128" t="e">
        <f ca="1">IF(CB102&lt;&gt;"",IF(COUNTIF(CB$15:CB102,CB102)=1,ROW(),""),"")</f>
        <v>#N/A</v>
      </c>
      <c r="CV102" s="128" t="str">
        <f>IF(CG102&lt;&gt;"",IF(COUNTIF(CG$15:CG102,CG102)=1,ROW(),""),"")</f>
        <v/>
      </c>
      <c r="CW102" s="146" t="str">
        <f>IF(CI102&lt;&gt;"",IF(COUNTIF(CI$15:CI102,CI102)=1,ROW(),""),"")</f>
        <v/>
      </c>
      <c r="CX102" s="128" t="str">
        <f t="shared" ca="1" si="88"/>
        <v/>
      </c>
      <c r="CY102" s="128" t="str">
        <f t="shared" ca="1" si="89"/>
        <v/>
      </c>
      <c r="CZ102" s="128" t="str">
        <f t="shared" ca="1" si="90"/>
        <v/>
      </c>
      <c r="DA102" s="146" t="str">
        <f t="shared" ca="1" si="91"/>
        <v/>
      </c>
      <c r="DC102" s="32"/>
      <c r="DD102" s="384"/>
      <c r="DE102" s="385"/>
      <c r="DF102" s="385"/>
      <c r="DG102" s="385"/>
      <c r="DH102" s="385"/>
      <c r="DI102" s="385"/>
      <c r="DJ102" s="385"/>
      <c r="DK102" s="385"/>
      <c r="DL102" s="385"/>
      <c r="DM102" s="385"/>
      <c r="DN102" s="385"/>
      <c r="DO102" s="385"/>
      <c r="DP102" s="385"/>
      <c r="DQ102" s="385"/>
      <c r="DR102" s="385"/>
      <c r="DS102" s="385"/>
      <c r="DT102" s="385"/>
      <c r="DU102" s="385"/>
      <c r="DV102" s="385"/>
      <c r="DW102" s="385"/>
      <c r="DX102" s="385"/>
      <c r="DY102" s="385"/>
      <c r="DZ102" s="385"/>
      <c r="EA102" s="385"/>
      <c r="EB102" s="385"/>
      <c r="EC102" s="385"/>
      <c r="ED102" s="385"/>
      <c r="EE102" s="385"/>
      <c r="EF102" s="385"/>
      <c r="EG102" s="385"/>
      <c r="EH102" s="385"/>
      <c r="EI102" s="385"/>
      <c r="EJ102" s="385"/>
      <c r="EK102" s="385"/>
      <c r="EL102" s="385"/>
      <c r="EM102" s="385"/>
      <c r="EN102" s="385"/>
      <c r="EO102" s="385"/>
      <c r="EP102" s="385"/>
      <c r="EQ102" s="385"/>
      <c r="ER102" s="385"/>
      <c r="ES102" s="385"/>
      <c r="ET102" s="385"/>
      <c r="EU102" s="385"/>
      <c r="EV102" s="385"/>
      <c r="EW102" s="385"/>
      <c r="EX102" s="385"/>
      <c r="EY102" s="385"/>
      <c r="EZ102" s="385"/>
      <c r="FA102" s="385"/>
      <c r="FB102" s="385"/>
      <c r="FC102" s="385"/>
      <c r="FD102" s="385"/>
      <c r="FE102" s="385"/>
      <c r="FF102" s="385"/>
      <c r="FG102" s="386"/>
    </row>
    <row r="103" spans="1:163" ht="18" customHeight="1" x14ac:dyDescent="0.15">
      <c r="A103" s="32"/>
      <c r="B103" s="211"/>
      <c r="C103" s="212"/>
      <c r="D103" s="212"/>
      <c r="E103" s="212"/>
      <c r="F103" s="212"/>
      <c r="G103" s="212"/>
      <c r="H103" s="212"/>
      <c r="I103" s="212"/>
      <c r="J103" s="212"/>
      <c r="K103" s="212"/>
      <c r="L103" s="212"/>
      <c r="M103" s="213"/>
      <c r="N103" s="390"/>
      <c r="O103" s="391"/>
      <c r="P103" s="391"/>
      <c r="Q103" s="391"/>
      <c r="R103" s="391"/>
      <c r="S103" s="391"/>
      <c r="T103" s="391"/>
      <c r="U103" s="391"/>
      <c r="V103" s="391"/>
      <c r="W103" s="391"/>
      <c r="X103" s="391"/>
      <c r="Y103" s="391"/>
      <c r="Z103" s="391"/>
      <c r="AA103" s="391"/>
      <c r="AB103" s="391"/>
      <c r="AC103" s="391"/>
      <c r="AD103" s="391"/>
      <c r="AE103" s="392"/>
      <c r="AF103" s="211"/>
      <c r="AG103" s="212"/>
      <c r="AH103" s="212"/>
      <c r="AI103" s="212"/>
      <c r="AJ103" s="212"/>
      <c r="AK103" s="212"/>
      <c r="AL103" s="213"/>
      <c r="AM103" s="381"/>
      <c r="AN103" s="381"/>
      <c r="AO103" s="381"/>
      <c r="AP103" s="381"/>
      <c r="AQ103" s="381"/>
      <c r="AR103" s="381"/>
      <c r="AS103" s="381"/>
      <c r="AT103" s="381"/>
      <c r="AU103" s="381"/>
      <c r="AV103" s="381"/>
      <c r="AX103" s="90" t="e">
        <f t="shared" ca="1" si="64"/>
        <v>#N/A</v>
      </c>
      <c r="AY103" s="132"/>
      <c r="AZ103" s="133"/>
      <c r="BA103" s="134"/>
      <c r="BB103" s="134"/>
      <c r="BC103" s="127" t="str">
        <f t="shared" si="67"/>
        <v/>
      </c>
      <c r="BD103" s="127" t="str">
        <f t="shared" si="68"/>
        <v/>
      </c>
      <c r="BE103" s="126" t="str">
        <f t="shared" si="69"/>
        <v/>
      </c>
      <c r="BF103" s="126" t="str">
        <f t="shared" si="70"/>
        <v/>
      </c>
      <c r="BG103" s="128" t="str">
        <f t="shared" si="94"/>
        <v/>
      </c>
      <c r="BH103" s="124" t="str">
        <f t="shared" si="62"/>
        <v/>
      </c>
      <c r="BI103" s="128" t="e">
        <f ca="1">IF(AND($AX103&lt;&gt;"",BE103&lt;&gt;"",BG103&gt;=IF(BG104="",0,BG104)),SUM(INDIRECT("bh"&amp;ROW()-BG103+1):BH103),"")</f>
        <v>#N/A</v>
      </c>
      <c r="BJ103" s="128" t="e">
        <f t="shared" ca="1" si="71"/>
        <v>#N/A</v>
      </c>
      <c r="BK103" s="128" t="e">
        <f t="shared" ca="1" si="72"/>
        <v>#N/A</v>
      </c>
      <c r="BL103" s="128" t="e">
        <f ca="1">IF(BK103="","",LEFT(AX103,3)&amp;TEXT(VLOOKUP(BK103,基本設定!$D$3:$E$50,2,FALSE),"000"))</f>
        <v>#N/A</v>
      </c>
      <c r="BM103" s="128" t="e">
        <f ca="1">IF(BL103="","",VLOOKUP(BL103,単価設定!$A$3:$F$477,6,FALSE))</f>
        <v>#N/A</v>
      </c>
      <c r="BN103" s="135"/>
      <c r="BO103" s="135"/>
      <c r="BP103" s="132"/>
      <c r="BQ103" s="135"/>
      <c r="BR103" s="136"/>
      <c r="BS103" s="136"/>
      <c r="BT103" s="127" t="str">
        <f t="shared" si="74"/>
        <v/>
      </c>
      <c r="BU103" s="127" t="str">
        <f t="shared" si="75"/>
        <v/>
      </c>
      <c r="BV103" s="126" t="str">
        <f t="shared" si="76"/>
        <v/>
      </c>
      <c r="BW103" s="126" t="str">
        <f t="shared" si="77"/>
        <v/>
      </c>
      <c r="BX103" s="128" t="str">
        <f t="shared" si="96"/>
        <v/>
      </c>
      <c r="BY103" s="124" t="str">
        <f t="shared" si="63"/>
        <v/>
      </c>
      <c r="BZ103" s="128" t="e">
        <f ca="1">IF(AND($AX103&lt;&gt;"",BV103&lt;&gt;"",BX103&gt;=IF(BX104="",0,BX104)),SUM(INDIRECT("by" &amp; ROW()-BX103+1):BY103),"")</f>
        <v>#N/A</v>
      </c>
      <c r="CA103" s="128" t="e">
        <f t="shared" ca="1" si="78"/>
        <v>#N/A</v>
      </c>
      <c r="CB103" s="128" t="e">
        <f t="shared" ca="1" si="79"/>
        <v>#N/A</v>
      </c>
      <c r="CC103" s="128" t="e">
        <f ca="1">IF(CB103="","",LEFT($AX103,3)&amp;TEXT(VLOOKUP(CB103,基本設定!$D$3:$E$50,2,FALSE),"100"))</f>
        <v>#N/A</v>
      </c>
      <c r="CD103" s="128" t="e">
        <f ca="1">IF(CC103="","",VLOOKUP(CC103,単価設定!$A$3:$F$477,6,FALSE))</f>
        <v>#N/A</v>
      </c>
      <c r="CE103" s="136"/>
      <c r="CF103" s="136"/>
      <c r="CG103" s="136"/>
      <c r="CH103" s="136"/>
      <c r="CI103" s="136"/>
      <c r="CJ103" s="136"/>
      <c r="CK103" s="128">
        <f t="shared" si="81"/>
        <v>0</v>
      </c>
      <c r="CL103" s="128" t="e">
        <f ca="1">SUM(CK$15:$CK103)</f>
        <v>#N/A</v>
      </c>
      <c r="CM103" s="128" t="e">
        <f t="shared" ca="1" si="82"/>
        <v>#N/A</v>
      </c>
      <c r="CN103" s="128" t="str">
        <f t="shared" si="98"/>
        <v/>
      </c>
      <c r="CO103" s="128" t="str">
        <f t="shared" si="83"/>
        <v/>
      </c>
      <c r="CP103" s="146" t="str">
        <f t="shared" si="84"/>
        <v/>
      </c>
      <c r="CQ103" s="146" t="str">
        <f t="shared" si="85"/>
        <v/>
      </c>
      <c r="CR103" s="146" t="str">
        <f t="shared" si="86"/>
        <v/>
      </c>
      <c r="CS103" s="146" t="str">
        <f t="shared" si="87"/>
        <v/>
      </c>
      <c r="CT103" s="128" t="e">
        <f ca="1">IF(BL103&lt;&gt;"",IF(COUNTIF(BL$15:BL103,BL103)=1,ROW(),""),"")</f>
        <v>#N/A</v>
      </c>
      <c r="CU103" s="128" t="e">
        <f ca="1">IF(CB103&lt;&gt;"",IF(COUNTIF(CB$15:CB103,CB103)=1,ROW(),""),"")</f>
        <v>#N/A</v>
      </c>
      <c r="CV103" s="128" t="str">
        <f>IF(CG103&lt;&gt;"",IF(COUNTIF(CG$15:CG103,CG103)=1,ROW(),""),"")</f>
        <v/>
      </c>
      <c r="CW103" s="146" t="str">
        <f>IF(CI103&lt;&gt;"",IF(COUNTIF(CI$15:CI103,CI103)=1,ROW(),""),"")</f>
        <v/>
      </c>
      <c r="CX103" s="128" t="str">
        <f t="shared" ca="1" si="88"/>
        <v/>
      </c>
      <c r="CY103" s="128" t="str">
        <f t="shared" ca="1" si="89"/>
        <v/>
      </c>
      <c r="CZ103" s="128" t="str">
        <f t="shared" ca="1" si="90"/>
        <v/>
      </c>
      <c r="DA103" s="146" t="str">
        <f t="shared" ca="1" si="91"/>
        <v/>
      </c>
      <c r="DC103" s="32"/>
      <c r="DD103" s="61"/>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c r="EB103" s="164"/>
      <c r="EC103" s="164"/>
      <c r="ED103" s="164"/>
      <c r="EE103" s="164"/>
      <c r="EF103" s="164"/>
      <c r="EG103" s="164"/>
      <c r="EH103" s="164"/>
      <c r="EI103" s="164"/>
      <c r="EJ103" s="164"/>
      <c r="EK103" s="164"/>
      <c r="EL103" s="164"/>
      <c r="EM103" s="164"/>
      <c r="EN103" s="164"/>
      <c r="EO103" s="164"/>
      <c r="EP103" s="164"/>
      <c r="EQ103" s="164"/>
      <c r="ER103" s="164"/>
      <c r="ES103" s="164"/>
      <c r="ET103" s="164"/>
      <c r="EU103" s="164"/>
      <c r="EV103" s="164"/>
      <c r="EW103" s="164"/>
      <c r="EX103" s="164"/>
      <c r="EY103" s="164"/>
      <c r="EZ103" s="164"/>
      <c r="FA103" s="164"/>
      <c r="FB103" s="164"/>
      <c r="FC103" s="164"/>
      <c r="FD103" s="164"/>
      <c r="FE103" s="164"/>
      <c r="FF103" s="164"/>
      <c r="FG103" s="62"/>
    </row>
    <row r="104" spans="1:163" ht="18" customHeight="1" x14ac:dyDescent="0.15">
      <c r="A104" s="32"/>
      <c r="B104" s="210" t="s">
        <v>758</v>
      </c>
      <c r="C104" s="210"/>
      <c r="D104" s="210"/>
      <c r="E104" s="210"/>
      <c r="F104" s="210"/>
      <c r="G104" s="210"/>
      <c r="H104" s="210"/>
      <c r="I104" s="210"/>
      <c r="J104" s="210"/>
      <c r="K104" s="210"/>
      <c r="L104" s="210"/>
      <c r="M104" s="210"/>
      <c r="N104" s="210" t="e">
        <f ca="1">VLOOKUP(N102,受給者一覧!$B$3:$P$502,2,FALSE)</f>
        <v>#N/A</v>
      </c>
      <c r="O104" s="210"/>
      <c r="P104" s="210"/>
      <c r="Q104" s="210"/>
      <c r="R104" s="210"/>
      <c r="S104" s="210"/>
      <c r="T104" s="210"/>
      <c r="U104" s="210"/>
      <c r="V104" s="210"/>
      <c r="W104" s="210"/>
      <c r="X104" s="210"/>
      <c r="Y104" s="210"/>
      <c r="Z104" s="210"/>
      <c r="AA104" s="210"/>
      <c r="AB104" s="210"/>
      <c r="AC104" s="210"/>
      <c r="AD104" s="210"/>
      <c r="AE104" s="210"/>
      <c r="AF104" s="332" t="s">
        <v>39</v>
      </c>
      <c r="AG104" s="332"/>
      <c r="AH104" s="332"/>
      <c r="AI104" s="332"/>
      <c r="AJ104" s="332"/>
      <c r="AK104" s="332"/>
      <c r="AL104" s="332"/>
      <c r="AM104" s="382" t="str">
        <f>IF(請求書!$AH$12="","",請求書!$AH$12)</f>
        <v xml:space="preserve">
</v>
      </c>
      <c r="AN104" s="382"/>
      <c r="AO104" s="382"/>
      <c r="AP104" s="382"/>
      <c r="AQ104" s="382"/>
      <c r="AR104" s="382"/>
      <c r="AS104" s="382"/>
      <c r="AT104" s="382"/>
      <c r="AU104" s="382"/>
      <c r="AV104" s="382"/>
      <c r="AX104" s="90" t="e">
        <f t="shared" ca="1" si="64"/>
        <v>#N/A</v>
      </c>
      <c r="AY104" s="132"/>
      <c r="AZ104" s="133"/>
      <c r="BA104" s="134"/>
      <c r="BB104" s="134"/>
      <c r="BC104" s="127" t="str">
        <f t="shared" si="67"/>
        <v/>
      </c>
      <c r="BD104" s="127" t="str">
        <f t="shared" si="68"/>
        <v/>
      </c>
      <c r="BE104" s="126" t="str">
        <f t="shared" si="69"/>
        <v/>
      </c>
      <c r="BF104" s="126" t="str">
        <f t="shared" si="70"/>
        <v/>
      </c>
      <c r="BG104" s="128" t="str">
        <f t="shared" si="94"/>
        <v/>
      </c>
      <c r="BH104" s="124" t="str">
        <f t="shared" si="62"/>
        <v/>
      </c>
      <c r="BI104" s="128" t="e">
        <f ca="1">IF(AND($AX104&lt;&gt;"",BE104&lt;&gt;"",BG104&gt;=IF(BG105="",0,BG105)),SUM(INDIRECT("bh"&amp;ROW()-BG104+1):BH104),"")</f>
        <v>#N/A</v>
      </c>
      <c r="BJ104" s="128" t="e">
        <f t="shared" ca="1" si="71"/>
        <v>#N/A</v>
      </c>
      <c r="BK104" s="128" t="e">
        <f t="shared" ca="1" si="72"/>
        <v>#N/A</v>
      </c>
      <c r="BL104" s="128" t="e">
        <f ca="1">IF(BK104="","",LEFT(AX104,3)&amp;TEXT(VLOOKUP(BK104,基本設定!$D$3:$E$50,2,FALSE),"000"))</f>
        <v>#N/A</v>
      </c>
      <c r="BM104" s="128" t="e">
        <f ca="1">IF(BL104="","",VLOOKUP(BL104,単価設定!$A$3:$F$477,6,FALSE))</f>
        <v>#N/A</v>
      </c>
      <c r="BN104" s="135"/>
      <c r="BO104" s="135"/>
      <c r="BP104" s="132"/>
      <c r="BQ104" s="135"/>
      <c r="BR104" s="136"/>
      <c r="BS104" s="136"/>
      <c r="BT104" s="127" t="str">
        <f t="shared" si="74"/>
        <v/>
      </c>
      <c r="BU104" s="127" t="str">
        <f t="shared" si="75"/>
        <v/>
      </c>
      <c r="BV104" s="126" t="str">
        <f t="shared" si="76"/>
        <v/>
      </c>
      <c r="BW104" s="126" t="str">
        <f t="shared" si="77"/>
        <v/>
      </c>
      <c r="BX104" s="128" t="str">
        <f t="shared" si="96"/>
        <v/>
      </c>
      <c r="BY104" s="124" t="str">
        <f t="shared" si="63"/>
        <v/>
      </c>
      <c r="BZ104" s="128" t="e">
        <f ca="1">IF(AND($AX104&lt;&gt;"",BV104&lt;&gt;"",BX104&gt;=IF(BX105="",0,BX105)),SUM(INDIRECT("by" &amp; ROW()-BX104+1):BY104),"")</f>
        <v>#N/A</v>
      </c>
      <c r="CA104" s="128" t="e">
        <f t="shared" ca="1" si="78"/>
        <v>#N/A</v>
      </c>
      <c r="CB104" s="128" t="e">
        <f t="shared" ca="1" si="79"/>
        <v>#N/A</v>
      </c>
      <c r="CC104" s="128" t="e">
        <f ca="1">IF(CB104="","",LEFT($AX104,3)&amp;TEXT(VLOOKUP(CB104,基本設定!$D$3:$E$50,2,FALSE),"100"))</f>
        <v>#N/A</v>
      </c>
      <c r="CD104" s="128" t="e">
        <f ca="1">IF(CC104="","",VLOOKUP(CC104,単価設定!$A$3:$F$477,6,FALSE))</f>
        <v>#N/A</v>
      </c>
      <c r="CE104" s="136"/>
      <c r="CF104" s="136"/>
      <c r="CG104" s="136"/>
      <c r="CH104" s="136"/>
      <c r="CI104" s="136"/>
      <c r="CJ104" s="136"/>
      <c r="CK104" s="128">
        <f t="shared" si="81"/>
        <v>0</v>
      </c>
      <c r="CL104" s="128" t="e">
        <f ca="1">SUM(CK$15:$CK104)</f>
        <v>#N/A</v>
      </c>
      <c r="CM104" s="128" t="e">
        <f t="shared" ca="1" si="82"/>
        <v>#N/A</v>
      </c>
      <c r="CN104" s="128" t="str">
        <f t="shared" si="98"/>
        <v/>
      </c>
      <c r="CO104" s="128" t="str">
        <f t="shared" si="83"/>
        <v/>
      </c>
      <c r="CP104" s="146" t="str">
        <f t="shared" si="84"/>
        <v/>
      </c>
      <c r="CQ104" s="146" t="str">
        <f t="shared" si="85"/>
        <v/>
      </c>
      <c r="CR104" s="146" t="str">
        <f t="shared" si="86"/>
        <v/>
      </c>
      <c r="CS104" s="146" t="str">
        <f t="shared" si="87"/>
        <v/>
      </c>
      <c r="CT104" s="128" t="e">
        <f ca="1">IF(BL104&lt;&gt;"",IF(COUNTIF(BL$15:BL104,BL104)=1,ROW(),""),"")</f>
        <v>#N/A</v>
      </c>
      <c r="CU104" s="128" t="e">
        <f ca="1">IF(CB104&lt;&gt;"",IF(COUNTIF(CB$15:CB104,CB104)=1,ROW(),""),"")</f>
        <v>#N/A</v>
      </c>
      <c r="CV104" s="128" t="str">
        <f>IF(CG104&lt;&gt;"",IF(COUNTIF(CG$15:CG104,CG104)=1,ROW(),""),"")</f>
        <v/>
      </c>
      <c r="CW104" s="146" t="str">
        <f>IF(CI104&lt;&gt;"",IF(COUNTIF(CI$15:CI104,CI104)=1,ROW(),""),"")</f>
        <v/>
      </c>
      <c r="CX104" s="128" t="str">
        <f t="shared" ca="1" si="88"/>
        <v/>
      </c>
      <c r="CY104" s="128" t="str">
        <f t="shared" ca="1" si="89"/>
        <v/>
      </c>
      <c r="CZ104" s="128" t="str">
        <f t="shared" ca="1" si="90"/>
        <v/>
      </c>
      <c r="DA104" s="146" t="str">
        <f t="shared" ca="1" si="91"/>
        <v/>
      </c>
      <c r="DC104" s="32"/>
      <c r="DD104" s="65"/>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41" t="str">
        <f>TEXT(請求書!$D$15,"GGG")</f>
        <v>明治</v>
      </c>
      <c r="EK104" s="364"/>
      <c r="EL104" s="364"/>
      <c r="EM104" s="342"/>
      <c r="EN104" s="341" t="str">
        <f>LEFT(TEXT(請求書!$D$15,"EE"),1)</f>
        <v>3</v>
      </c>
      <c r="EO104" s="364"/>
      <c r="EP104" s="342"/>
      <c r="EQ104" s="341" t="str">
        <f>RIGHT(TEXT(請求書!$D$15,"EE"),1)</f>
        <v>3</v>
      </c>
      <c r="ER104" s="364"/>
      <c r="ES104" s="342"/>
      <c r="ET104" s="341" t="s">
        <v>1</v>
      </c>
      <c r="EU104" s="364"/>
      <c r="EV104" s="342"/>
      <c r="EW104" s="341" t="str">
        <f>LEFT(TEXT(請求書!$D$15,"MM"),1)</f>
        <v>0</v>
      </c>
      <c r="EX104" s="364"/>
      <c r="EY104" s="342"/>
      <c r="EZ104" s="341" t="str">
        <f>RIGHT(TEXT(請求書!$D$15,"MM"),1)</f>
        <v>1</v>
      </c>
      <c r="FA104" s="364"/>
      <c r="FB104" s="342"/>
      <c r="FC104" s="341" t="s">
        <v>11</v>
      </c>
      <c r="FD104" s="364"/>
      <c r="FE104" s="364"/>
      <c r="FF104" s="342"/>
      <c r="FG104" s="64"/>
    </row>
    <row r="105" spans="1:163" ht="18" customHeight="1" x14ac:dyDescent="0.15">
      <c r="A105" s="32"/>
      <c r="B105" s="346" t="s">
        <v>36</v>
      </c>
      <c r="C105" s="347"/>
      <c r="D105" s="347"/>
      <c r="E105" s="347"/>
      <c r="F105" s="347"/>
      <c r="G105" s="347"/>
      <c r="H105" s="348"/>
      <c r="I105" s="365" t="e">
        <f ca="1">IF(OR(INT(TEXT(基本情報!$L$7,"yyyymm"))&lt;INT(TEXT($BD$5,"yyyymm")),INT(TEXT(基本情報!$L$7,"yyyymm"))&gt;INT(TEXT($BE$5,"yyyymm"))),"期間外",$BB$5)</f>
        <v>#N/A</v>
      </c>
      <c r="J105" s="366"/>
      <c r="K105" s="366"/>
      <c r="L105" s="366"/>
      <c r="M105" s="366"/>
      <c r="N105" s="366"/>
      <c r="O105" s="367"/>
      <c r="P105" s="346" t="s">
        <v>37</v>
      </c>
      <c r="Q105" s="347"/>
      <c r="R105" s="347"/>
      <c r="S105" s="347"/>
      <c r="T105" s="347"/>
      <c r="U105" s="347"/>
      <c r="V105" s="348"/>
      <c r="W105" s="368" t="e">
        <f ca="1">IF(OR(INT(TEXT(基本情報!$L$7,"yyyymm"))&lt;INT(TEXT($BL$5,"yyyymm")),INT(TEXT(基本情報!$L$7,"yyyymm"))&gt;INT(IF($BO$6="","999999",TEXT($BO$6,"yyyymm")))),"期間外",$BK$5)</f>
        <v>#N/A</v>
      </c>
      <c r="X105" s="369"/>
      <c r="Y105" s="369"/>
      <c r="Z105" s="369"/>
      <c r="AA105" s="369"/>
      <c r="AB105" s="369"/>
      <c r="AC105" s="369"/>
      <c r="AD105" s="369"/>
      <c r="AE105" s="370"/>
      <c r="AF105" s="332"/>
      <c r="AG105" s="332"/>
      <c r="AH105" s="332"/>
      <c r="AI105" s="332"/>
      <c r="AJ105" s="332"/>
      <c r="AK105" s="332"/>
      <c r="AL105" s="332"/>
      <c r="AM105" s="382"/>
      <c r="AN105" s="382"/>
      <c r="AO105" s="382"/>
      <c r="AP105" s="382"/>
      <c r="AQ105" s="382"/>
      <c r="AR105" s="382"/>
      <c r="AS105" s="382"/>
      <c r="AT105" s="382"/>
      <c r="AU105" s="382"/>
      <c r="AV105" s="382"/>
      <c r="AX105" s="90" t="e">
        <f t="shared" ca="1" si="64"/>
        <v>#N/A</v>
      </c>
      <c r="AY105" s="132"/>
      <c r="AZ105" s="133"/>
      <c r="BA105" s="134"/>
      <c r="BB105" s="134"/>
      <c r="BC105" s="127" t="str">
        <f t="shared" si="67"/>
        <v/>
      </c>
      <c r="BD105" s="127" t="str">
        <f t="shared" si="68"/>
        <v/>
      </c>
      <c r="BE105" s="126" t="str">
        <f t="shared" si="69"/>
        <v/>
      </c>
      <c r="BF105" s="126" t="str">
        <f t="shared" si="70"/>
        <v/>
      </c>
      <c r="BG105" s="128" t="str">
        <f t="shared" si="94"/>
        <v/>
      </c>
      <c r="BH105" s="124" t="str">
        <f t="shared" si="62"/>
        <v/>
      </c>
      <c r="BI105" s="128" t="e">
        <f ca="1">IF(AND($AX105&lt;&gt;"",BE105&lt;&gt;"",BG105&gt;=IF(BG106="",0,BG106)),SUM(INDIRECT("bh"&amp;ROW()-BG105+1):BH105),"")</f>
        <v>#N/A</v>
      </c>
      <c r="BJ105" s="128" t="e">
        <f t="shared" ca="1" si="71"/>
        <v>#N/A</v>
      </c>
      <c r="BK105" s="128" t="e">
        <f t="shared" ca="1" si="72"/>
        <v>#N/A</v>
      </c>
      <c r="BL105" s="128" t="e">
        <f ca="1">IF(BK105="","",LEFT(AX105,3)&amp;TEXT(VLOOKUP(BK105,基本設定!$D$3:$E$50,2,FALSE),"000"))</f>
        <v>#N/A</v>
      </c>
      <c r="BM105" s="128" t="e">
        <f ca="1">IF(BL105="","",VLOOKUP(BL105,単価設定!$A$3:$F$477,6,FALSE))</f>
        <v>#N/A</v>
      </c>
      <c r="BN105" s="135"/>
      <c r="BO105" s="135"/>
      <c r="BP105" s="132"/>
      <c r="BQ105" s="135"/>
      <c r="BR105" s="136"/>
      <c r="BS105" s="136"/>
      <c r="BT105" s="127" t="str">
        <f t="shared" si="74"/>
        <v/>
      </c>
      <c r="BU105" s="127" t="str">
        <f t="shared" si="75"/>
        <v/>
      </c>
      <c r="BV105" s="126" t="str">
        <f t="shared" si="76"/>
        <v/>
      </c>
      <c r="BW105" s="126" t="str">
        <f t="shared" si="77"/>
        <v/>
      </c>
      <c r="BX105" s="128" t="str">
        <f t="shared" si="96"/>
        <v/>
      </c>
      <c r="BY105" s="124" t="str">
        <f t="shared" si="63"/>
        <v/>
      </c>
      <c r="BZ105" s="128" t="e">
        <f ca="1">IF(AND($AX105&lt;&gt;"",BV105&lt;&gt;"",BX105&gt;=IF(BX106="",0,BX106)),SUM(INDIRECT("by" &amp; ROW()-BX105+1):BY105),"")</f>
        <v>#N/A</v>
      </c>
      <c r="CA105" s="128" t="e">
        <f t="shared" ca="1" si="78"/>
        <v>#N/A</v>
      </c>
      <c r="CB105" s="128" t="e">
        <f t="shared" ca="1" si="79"/>
        <v>#N/A</v>
      </c>
      <c r="CC105" s="128" t="e">
        <f ca="1">IF(CB105="","",LEFT($AX105,3)&amp;TEXT(VLOOKUP(CB105,基本設定!$D$3:$E$50,2,FALSE),"100"))</f>
        <v>#N/A</v>
      </c>
      <c r="CD105" s="128" t="e">
        <f ca="1">IF(CC105="","",VLOOKUP(CC105,単価設定!$A$3:$F$477,6,FALSE))</f>
        <v>#N/A</v>
      </c>
      <c r="CE105" s="136"/>
      <c r="CF105" s="136"/>
      <c r="CG105" s="136"/>
      <c r="CH105" s="136"/>
      <c r="CI105" s="136"/>
      <c r="CJ105" s="136"/>
      <c r="CK105" s="128">
        <f t="shared" si="81"/>
        <v>0</v>
      </c>
      <c r="CL105" s="128" t="e">
        <f ca="1">SUM(CK$15:$CK105)</f>
        <v>#N/A</v>
      </c>
      <c r="CM105" s="128" t="e">
        <f t="shared" ca="1" si="82"/>
        <v>#N/A</v>
      </c>
      <c r="CN105" s="128" t="str">
        <f t="shared" si="98"/>
        <v/>
      </c>
      <c r="CO105" s="128" t="str">
        <f t="shared" si="83"/>
        <v/>
      </c>
      <c r="CP105" s="146" t="str">
        <f t="shared" si="84"/>
        <v/>
      </c>
      <c r="CQ105" s="146" t="str">
        <f t="shared" si="85"/>
        <v/>
      </c>
      <c r="CR105" s="146" t="str">
        <f t="shared" si="86"/>
        <v/>
      </c>
      <c r="CS105" s="146" t="str">
        <f t="shared" si="87"/>
        <v/>
      </c>
      <c r="CT105" s="128" t="e">
        <f ca="1">IF(BL105&lt;&gt;"",IF(COUNTIF(BL$15:BL105,BL105)=1,ROW(),""),"")</f>
        <v>#N/A</v>
      </c>
      <c r="CU105" s="128" t="e">
        <f ca="1">IF(CB105&lt;&gt;"",IF(COUNTIF(CB$15:CB105,CB105)=1,ROW(),""),"")</f>
        <v>#N/A</v>
      </c>
      <c r="CV105" s="128" t="str">
        <f>IF(CG105&lt;&gt;"",IF(COUNTIF(CG$15:CG105,CG105)=1,ROW(),""),"")</f>
        <v/>
      </c>
      <c r="CW105" s="146" t="str">
        <f>IF(CI105&lt;&gt;"",IF(COUNTIF(CI$15:CI105,CI105)=1,ROW(),""),"")</f>
        <v/>
      </c>
      <c r="CX105" s="128" t="str">
        <f t="shared" ca="1" si="88"/>
        <v/>
      </c>
      <c r="CY105" s="128" t="str">
        <f t="shared" ca="1" si="89"/>
        <v/>
      </c>
      <c r="CZ105" s="128" t="str">
        <f t="shared" ca="1" si="90"/>
        <v/>
      </c>
      <c r="DA105" s="146" t="str">
        <f t="shared" ca="1" si="91"/>
        <v/>
      </c>
      <c r="DC105" s="32"/>
      <c r="DD105" s="65"/>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64"/>
    </row>
    <row r="106" spans="1:163" ht="18" customHeight="1" x14ac:dyDescent="0.15">
      <c r="A106" s="32"/>
      <c r="B106" s="352"/>
      <c r="C106" s="353"/>
      <c r="D106" s="353"/>
      <c r="E106" s="353"/>
      <c r="F106" s="353"/>
      <c r="G106" s="353"/>
      <c r="H106" s="354"/>
      <c r="I106" s="371" t="e">
        <f ca="1">IF(I105="期間外","期間外",$BF$5)</f>
        <v>#N/A</v>
      </c>
      <c r="J106" s="372"/>
      <c r="K106" s="372"/>
      <c r="L106" s="372"/>
      <c r="M106" s="372"/>
      <c r="N106" s="372"/>
      <c r="O106" s="373"/>
      <c r="P106" s="352"/>
      <c r="Q106" s="353"/>
      <c r="R106" s="353"/>
      <c r="S106" s="353"/>
      <c r="T106" s="353"/>
      <c r="U106" s="353"/>
      <c r="V106" s="354"/>
      <c r="W106" s="371"/>
      <c r="X106" s="372"/>
      <c r="Y106" s="372"/>
      <c r="Z106" s="372"/>
      <c r="AA106" s="372"/>
      <c r="AB106" s="372"/>
      <c r="AC106" s="372"/>
      <c r="AD106" s="372"/>
      <c r="AE106" s="373"/>
      <c r="AF106" s="332"/>
      <c r="AG106" s="332"/>
      <c r="AH106" s="332"/>
      <c r="AI106" s="332"/>
      <c r="AJ106" s="332"/>
      <c r="AK106" s="332"/>
      <c r="AL106" s="332"/>
      <c r="AM106" s="382"/>
      <c r="AN106" s="382"/>
      <c r="AO106" s="382"/>
      <c r="AP106" s="382"/>
      <c r="AQ106" s="382"/>
      <c r="AR106" s="382"/>
      <c r="AS106" s="382"/>
      <c r="AT106" s="382"/>
      <c r="AU106" s="382"/>
      <c r="AV106" s="382"/>
      <c r="AX106" s="90" t="e">
        <f t="shared" ca="1" si="64"/>
        <v>#N/A</v>
      </c>
      <c r="AY106" s="132"/>
      <c r="AZ106" s="133"/>
      <c r="BA106" s="134"/>
      <c r="BB106" s="134"/>
      <c r="BC106" s="127" t="str">
        <f t="shared" si="67"/>
        <v/>
      </c>
      <c r="BD106" s="127" t="str">
        <f t="shared" si="68"/>
        <v/>
      </c>
      <c r="BE106" s="126" t="str">
        <f t="shared" si="69"/>
        <v/>
      </c>
      <c r="BF106" s="126" t="str">
        <f t="shared" si="70"/>
        <v/>
      </c>
      <c r="BG106" s="128" t="str">
        <f t="shared" si="94"/>
        <v/>
      </c>
      <c r="BH106" s="124" t="str">
        <f t="shared" si="62"/>
        <v/>
      </c>
      <c r="BI106" s="128" t="e">
        <f ca="1">IF(AND($AX106&lt;&gt;"",BE106&lt;&gt;"",BG106&gt;=IF(BG107="",0,BG107)),SUM(INDIRECT("bh"&amp;ROW()-BG106+1):BH106),"")</f>
        <v>#N/A</v>
      </c>
      <c r="BJ106" s="128" t="e">
        <f t="shared" ca="1" si="71"/>
        <v>#N/A</v>
      </c>
      <c r="BK106" s="128" t="e">
        <f t="shared" ca="1" si="72"/>
        <v>#N/A</v>
      </c>
      <c r="BL106" s="128" t="e">
        <f ca="1">IF(BK106="","",LEFT(AX106,3)&amp;TEXT(VLOOKUP(BK106,基本設定!$D$3:$E$50,2,FALSE),"000"))</f>
        <v>#N/A</v>
      </c>
      <c r="BM106" s="128" t="e">
        <f ca="1">IF(BL106="","",VLOOKUP(BL106,単価設定!$A$3:$F$477,6,FALSE))</f>
        <v>#N/A</v>
      </c>
      <c r="BN106" s="135"/>
      <c r="BO106" s="135"/>
      <c r="BP106" s="132"/>
      <c r="BQ106" s="135"/>
      <c r="BR106" s="136"/>
      <c r="BS106" s="136"/>
      <c r="BT106" s="127" t="str">
        <f t="shared" si="74"/>
        <v/>
      </c>
      <c r="BU106" s="127" t="str">
        <f t="shared" si="75"/>
        <v/>
      </c>
      <c r="BV106" s="126" t="str">
        <f t="shared" si="76"/>
        <v/>
      </c>
      <c r="BW106" s="126" t="str">
        <f t="shared" si="77"/>
        <v/>
      </c>
      <c r="BX106" s="128" t="str">
        <f t="shared" si="96"/>
        <v/>
      </c>
      <c r="BY106" s="124" t="str">
        <f t="shared" si="63"/>
        <v/>
      </c>
      <c r="BZ106" s="128" t="e">
        <f ca="1">IF(AND($AX106&lt;&gt;"",BV106&lt;&gt;"",BX106&gt;=IF(BX107="",0,BX107)),SUM(INDIRECT("by" &amp; ROW()-BX106+1):BY106),"")</f>
        <v>#N/A</v>
      </c>
      <c r="CA106" s="128" t="e">
        <f t="shared" ca="1" si="78"/>
        <v>#N/A</v>
      </c>
      <c r="CB106" s="128" t="e">
        <f t="shared" ca="1" si="79"/>
        <v>#N/A</v>
      </c>
      <c r="CC106" s="128" t="e">
        <f ca="1">IF(CB106="","",LEFT($AX106,3)&amp;TEXT(VLOOKUP(CB106,基本設定!$D$3:$E$50,2,FALSE),"100"))</f>
        <v>#N/A</v>
      </c>
      <c r="CD106" s="128" t="e">
        <f ca="1">IF(CC106="","",VLOOKUP(CC106,単価設定!$A$3:$F$477,6,FALSE))</f>
        <v>#N/A</v>
      </c>
      <c r="CE106" s="136"/>
      <c r="CF106" s="136"/>
      <c r="CG106" s="136"/>
      <c r="CH106" s="136"/>
      <c r="CI106" s="136"/>
      <c r="CJ106" s="136"/>
      <c r="CK106" s="128">
        <f t="shared" si="81"/>
        <v>0</v>
      </c>
      <c r="CL106" s="128" t="e">
        <f ca="1">SUM(CK$15:$CK106)</f>
        <v>#N/A</v>
      </c>
      <c r="CM106" s="128" t="e">
        <f t="shared" ca="1" si="82"/>
        <v>#N/A</v>
      </c>
      <c r="CN106" s="128" t="str">
        <f t="shared" si="98"/>
        <v/>
      </c>
      <c r="CO106" s="128" t="str">
        <f t="shared" si="83"/>
        <v/>
      </c>
      <c r="CP106" s="146" t="str">
        <f t="shared" si="84"/>
        <v/>
      </c>
      <c r="CQ106" s="146" t="str">
        <f t="shared" si="85"/>
        <v/>
      </c>
      <c r="CR106" s="146" t="str">
        <f t="shared" si="86"/>
        <v/>
      </c>
      <c r="CS106" s="146" t="str">
        <f t="shared" si="87"/>
        <v/>
      </c>
      <c r="CT106" s="128" t="e">
        <f ca="1">IF(BL106&lt;&gt;"",IF(COUNTIF(BL$15:BL106,BL106)=1,ROW(),""),"")</f>
        <v>#N/A</v>
      </c>
      <c r="CU106" s="128" t="e">
        <f ca="1">IF(CB106&lt;&gt;"",IF(COUNTIF(CB$15:CB106,CB106)=1,ROW(),""),"")</f>
        <v>#N/A</v>
      </c>
      <c r="CV106" s="128" t="str">
        <f>IF(CG106&lt;&gt;"",IF(COUNTIF(CG$15:CG106,CG106)=1,ROW(),""),"")</f>
        <v/>
      </c>
      <c r="CW106" s="146" t="str">
        <f>IF(CI106&lt;&gt;"",IF(COUNTIF(CI$15:CI106,CI106)=1,ROW(),""),"")</f>
        <v/>
      </c>
      <c r="CX106" s="128" t="str">
        <f t="shared" ca="1" si="88"/>
        <v/>
      </c>
      <c r="CY106" s="128" t="str">
        <f t="shared" ca="1" si="89"/>
        <v/>
      </c>
      <c r="CZ106" s="128" t="str">
        <f t="shared" ca="1" si="90"/>
        <v/>
      </c>
      <c r="DA106" s="146" t="str">
        <f t="shared" ca="1" si="91"/>
        <v/>
      </c>
      <c r="DC106" s="32"/>
      <c r="DD106" s="65"/>
      <c r="DE106" s="374" t="s">
        <v>131</v>
      </c>
      <c r="DF106" s="375"/>
      <c r="DG106" s="375"/>
      <c r="DH106" s="375"/>
      <c r="DI106" s="376"/>
      <c r="DJ106" s="303" t="str">
        <f ca="1">MID($N$4,1,1)</f>
        <v>雛</v>
      </c>
      <c r="DK106" s="305"/>
      <c r="DL106" s="303" t="str">
        <f ca="1">MID($N$4,2,1)</f>
        <v>型</v>
      </c>
      <c r="DM106" s="305"/>
      <c r="DN106" s="303" t="str">
        <f ca="1">MID($N$4,3,1)</f>
        <v/>
      </c>
      <c r="DO106" s="305"/>
      <c r="DP106" s="303" t="str">
        <f ca="1">MID($N$4,4,1)</f>
        <v/>
      </c>
      <c r="DQ106" s="305"/>
      <c r="DR106" s="303" t="str">
        <f ca="1">MID($N$4,5,1)</f>
        <v/>
      </c>
      <c r="DS106" s="305"/>
      <c r="DT106" s="303" t="str">
        <f ca="1">MID($N$4,6,1)</f>
        <v/>
      </c>
      <c r="DU106" s="305"/>
      <c r="DV106" s="303" t="str">
        <f ca="1">MID($N$4,7,1)</f>
        <v/>
      </c>
      <c r="DW106" s="305"/>
      <c r="DX106" s="303" t="str">
        <f ca="1">MID($N$4,8,1)</f>
        <v/>
      </c>
      <c r="DY106" s="305"/>
      <c r="DZ106" s="303" t="str">
        <f ca="1">MID($N$4,9,1)</f>
        <v/>
      </c>
      <c r="EA106" s="305"/>
      <c r="EB106" s="303" t="str">
        <f ca="1">MID($N$4,10,1)</f>
        <v/>
      </c>
      <c r="EC106" s="305"/>
      <c r="ED106" s="164"/>
      <c r="EE106" s="32"/>
      <c r="EF106" s="32"/>
      <c r="EG106" s="32"/>
      <c r="EH106" s="343" t="s">
        <v>5</v>
      </c>
      <c r="EI106" s="344"/>
      <c r="EJ106" s="344"/>
      <c r="EK106" s="344"/>
      <c r="EL106" s="345"/>
      <c r="EM106" s="341" t="str">
        <f>AM102</f>
        <v>0</v>
      </c>
      <c r="EN106" s="342"/>
      <c r="EO106" s="341" t="str">
        <f>AN102</f>
        <v>0</v>
      </c>
      <c r="EP106" s="342"/>
      <c r="EQ106" s="341" t="str">
        <f>AO102</f>
        <v>0</v>
      </c>
      <c r="ER106" s="342"/>
      <c r="ES106" s="341" t="str">
        <f>AP102</f>
        <v>0</v>
      </c>
      <c r="ET106" s="342"/>
      <c r="EU106" s="341" t="str">
        <f>AQ102</f>
        <v>0</v>
      </c>
      <c r="EV106" s="342"/>
      <c r="EW106" s="341" t="str">
        <f>AR102</f>
        <v>0</v>
      </c>
      <c r="EX106" s="342"/>
      <c r="EY106" s="341" t="str">
        <f>AS102</f>
        <v>0</v>
      </c>
      <c r="EZ106" s="342"/>
      <c r="FA106" s="341" t="str">
        <f>AT102</f>
        <v>0</v>
      </c>
      <c r="FB106" s="342"/>
      <c r="FC106" s="341" t="str">
        <f>AU102</f>
        <v>0</v>
      </c>
      <c r="FD106" s="342"/>
      <c r="FE106" s="341" t="str">
        <f>AV102</f>
        <v>0</v>
      </c>
      <c r="FF106" s="342"/>
      <c r="FG106" s="64"/>
    </row>
    <row r="107" spans="1:163" ht="18" customHeight="1" x14ac:dyDescent="0.15">
      <c r="A107" s="32"/>
      <c r="B107" s="210" t="s">
        <v>38</v>
      </c>
      <c r="C107" s="210"/>
      <c r="D107" s="210"/>
      <c r="E107" s="210"/>
      <c r="F107" s="210"/>
      <c r="G107" s="210"/>
      <c r="H107" s="210"/>
      <c r="I107" s="210"/>
      <c r="J107" s="210"/>
      <c r="K107" s="210"/>
      <c r="L107" s="210"/>
      <c r="M107" s="210"/>
      <c r="N107" s="383" t="e">
        <f ca="1">IF(OR(INT(TEXT(基本情報!$L$7,"yyyymm"))&lt;INT(TEXT($AZ$5,"yyyymm")),INT(TEXT(基本情報!$L$7,"yyyymm"))&gt;INT(TEXT($BA$5,"yyyymm"))),"期間外",$AX$5)</f>
        <v>#N/A</v>
      </c>
      <c r="O107" s="383"/>
      <c r="P107" s="383"/>
      <c r="Q107" s="383"/>
      <c r="R107" s="383"/>
      <c r="S107" s="383"/>
      <c r="T107" s="383"/>
      <c r="U107" s="383"/>
      <c r="V107" s="383"/>
      <c r="W107" s="383"/>
      <c r="X107" s="383"/>
      <c r="Y107" s="383"/>
      <c r="Z107" s="383"/>
      <c r="AA107" s="383"/>
      <c r="AB107" s="383"/>
      <c r="AC107" s="383"/>
      <c r="AD107" s="383"/>
      <c r="AE107" s="383"/>
      <c r="AF107" s="332"/>
      <c r="AG107" s="332"/>
      <c r="AH107" s="332"/>
      <c r="AI107" s="332"/>
      <c r="AJ107" s="332"/>
      <c r="AK107" s="332"/>
      <c r="AL107" s="332"/>
      <c r="AM107" s="382"/>
      <c r="AN107" s="382"/>
      <c r="AO107" s="382"/>
      <c r="AP107" s="382"/>
      <c r="AQ107" s="382"/>
      <c r="AR107" s="382"/>
      <c r="AS107" s="382"/>
      <c r="AT107" s="382"/>
      <c r="AU107" s="382"/>
      <c r="AV107" s="382"/>
      <c r="AX107" s="90" t="e">
        <f t="shared" ca="1" si="64"/>
        <v>#N/A</v>
      </c>
      <c r="AY107" s="132"/>
      <c r="AZ107" s="133"/>
      <c r="BA107" s="134"/>
      <c r="BB107" s="134"/>
      <c r="BC107" s="127" t="str">
        <f t="shared" si="67"/>
        <v/>
      </c>
      <c r="BD107" s="127" t="str">
        <f t="shared" si="68"/>
        <v/>
      </c>
      <c r="BE107" s="126" t="str">
        <f t="shared" si="69"/>
        <v/>
      </c>
      <c r="BF107" s="126" t="str">
        <f t="shared" si="70"/>
        <v/>
      </c>
      <c r="BG107" s="128" t="str">
        <f t="shared" si="94"/>
        <v/>
      </c>
      <c r="BH107" s="124" t="str">
        <f t="shared" si="62"/>
        <v/>
      </c>
      <c r="BI107" s="128" t="e">
        <f ca="1">IF(AND($AX107&lt;&gt;"",BE107&lt;&gt;"",BG107&gt;=IF(BG108="",0,BG108)),SUM(INDIRECT("bh"&amp;ROW()-BG107+1):BH107),"")</f>
        <v>#N/A</v>
      </c>
      <c r="BJ107" s="128" t="e">
        <f t="shared" ca="1" si="71"/>
        <v>#N/A</v>
      </c>
      <c r="BK107" s="128" t="e">
        <f t="shared" ca="1" si="72"/>
        <v>#N/A</v>
      </c>
      <c r="BL107" s="128" t="e">
        <f ca="1">IF(BK107="","",LEFT(AX107,3)&amp;TEXT(VLOOKUP(BK107,基本設定!$D$3:$E$50,2,FALSE),"000"))</f>
        <v>#N/A</v>
      </c>
      <c r="BM107" s="128" t="e">
        <f ca="1">IF(BL107="","",VLOOKUP(BL107,単価設定!$A$3:$F$477,6,FALSE))</f>
        <v>#N/A</v>
      </c>
      <c r="BN107" s="135"/>
      <c r="BO107" s="135"/>
      <c r="BP107" s="132"/>
      <c r="BQ107" s="135"/>
      <c r="BR107" s="136"/>
      <c r="BS107" s="136"/>
      <c r="BT107" s="127" t="str">
        <f t="shared" si="74"/>
        <v/>
      </c>
      <c r="BU107" s="127" t="str">
        <f t="shared" si="75"/>
        <v/>
      </c>
      <c r="BV107" s="126" t="str">
        <f t="shared" si="76"/>
        <v/>
      </c>
      <c r="BW107" s="126" t="str">
        <f t="shared" si="77"/>
        <v/>
      </c>
      <c r="BX107" s="128" t="str">
        <f t="shared" si="96"/>
        <v/>
      </c>
      <c r="BY107" s="124" t="str">
        <f t="shared" si="63"/>
        <v/>
      </c>
      <c r="BZ107" s="128" t="e">
        <f ca="1">IF(AND($AX107&lt;&gt;"",BV107&lt;&gt;"",BX107&gt;=IF(BX108="",0,BX108)),SUM(INDIRECT("by" &amp; ROW()-BX107+1):BY107),"")</f>
        <v>#N/A</v>
      </c>
      <c r="CA107" s="128" t="e">
        <f t="shared" ca="1" si="78"/>
        <v>#N/A</v>
      </c>
      <c r="CB107" s="128" t="e">
        <f t="shared" ca="1" si="79"/>
        <v>#N/A</v>
      </c>
      <c r="CC107" s="128" t="e">
        <f ca="1">IF(CB107="","",LEFT($AX107,3)&amp;TEXT(VLOOKUP(CB107,基本設定!$D$3:$E$50,2,FALSE),"100"))</f>
        <v>#N/A</v>
      </c>
      <c r="CD107" s="128" t="e">
        <f ca="1">IF(CC107="","",VLOOKUP(CC107,単価設定!$A$3:$F$477,6,FALSE))</f>
        <v>#N/A</v>
      </c>
      <c r="CE107" s="136"/>
      <c r="CF107" s="136"/>
      <c r="CG107" s="136"/>
      <c r="CH107" s="136"/>
      <c r="CI107" s="136"/>
      <c r="CJ107" s="136"/>
      <c r="CK107" s="128">
        <f t="shared" si="81"/>
        <v>0</v>
      </c>
      <c r="CL107" s="128" t="e">
        <f ca="1">SUM(CK$15:$CK107)</f>
        <v>#N/A</v>
      </c>
      <c r="CM107" s="128" t="e">
        <f t="shared" ca="1" si="82"/>
        <v>#N/A</v>
      </c>
      <c r="CN107" s="128" t="str">
        <f t="shared" si="98"/>
        <v/>
      </c>
      <c r="CO107" s="128" t="str">
        <f t="shared" si="83"/>
        <v/>
      </c>
      <c r="CP107" s="146" t="str">
        <f t="shared" si="84"/>
        <v/>
      </c>
      <c r="CQ107" s="146" t="str">
        <f t="shared" si="85"/>
        <v/>
      </c>
      <c r="CR107" s="146" t="str">
        <f t="shared" si="86"/>
        <v/>
      </c>
      <c r="CS107" s="146" t="str">
        <f t="shared" si="87"/>
        <v/>
      </c>
      <c r="CT107" s="128" t="e">
        <f ca="1">IF(BL107&lt;&gt;"",IF(COUNTIF(BL$15:BL107,BL107)=1,ROW(),""),"")</f>
        <v>#N/A</v>
      </c>
      <c r="CU107" s="128" t="e">
        <f ca="1">IF(CB107&lt;&gt;"",IF(COUNTIF(CB$15:CB107,CB107)=1,ROW(),""),"")</f>
        <v>#N/A</v>
      </c>
      <c r="CV107" s="128" t="str">
        <f>IF(CG107&lt;&gt;"",IF(COUNTIF(CG$15:CG107,CG107)=1,ROW(),""),"")</f>
        <v/>
      </c>
      <c r="CW107" s="146" t="str">
        <f>IF(CI107&lt;&gt;"",IF(COUNTIF(CI$15:CI107,CI107)=1,ROW(),""),"")</f>
        <v/>
      </c>
      <c r="CX107" s="128" t="str">
        <f t="shared" ca="1" si="88"/>
        <v/>
      </c>
      <c r="CY107" s="128" t="str">
        <f t="shared" ca="1" si="89"/>
        <v/>
      </c>
      <c r="CZ107" s="128" t="str">
        <f t="shared" ca="1" si="90"/>
        <v/>
      </c>
      <c r="DA107" s="146" t="str">
        <f t="shared" ca="1" si="91"/>
        <v/>
      </c>
      <c r="DC107" s="32"/>
      <c r="DD107" s="65"/>
      <c r="DE107" s="377"/>
      <c r="DF107" s="378"/>
      <c r="DG107" s="378"/>
      <c r="DH107" s="378"/>
      <c r="DI107" s="379"/>
      <c r="DJ107" s="211"/>
      <c r="DK107" s="213"/>
      <c r="DL107" s="211"/>
      <c r="DM107" s="213"/>
      <c r="DN107" s="211"/>
      <c r="DO107" s="213"/>
      <c r="DP107" s="211"/>
      <c r="DQ107" s="213"/>
      <c r="DR107" s="211"/>
      <c r="DS107" s="213"/>
      <c r="DT107" s="211"/>
      <c r="DU107" s="213"/>
      <c r="DV107" s="211"/>
      <c r="DW107" s="213"/>
      <c r="DX107" s="211"/>
      <c r="DY107" s="213"/>
      <c r="DZ107" s="211"/>
      <c r="EA107" s="213"/>
      <c r="EB107" s="211"/>
      <c r="EC107" s="213"/>
      <c r="ED107" s="32"/>
      <c r="EE107" s="32"/>
      <c r="EF107" s="32"/>
      <c r="EG107" s="32"/>
      <c r="EH107" s="346" t="s">
        <v>132</v>
      </c>
      <c r="EI107" s="347"/>
      <c r="EJ107" s="347"/>
      <c r="EK107" s="347"/>
      <c r="EL107" s="348"/>
      <c r="EM107" s="355" t="str">
        <f>AM104</f>
        <v xml:space="preserve">
</v>
      </c>
      <c r="EN107" s="356"/>
      <c r="EO107" s="356"/>
      <c r="EP107" s="356"/>
      <c r="EQ107" s="356"/>
      <c r="ER107" s="356"/>
      <c r="ES107" s="356"/>
      <c r="ET107" s="356"/>
      <c r="EU107" s="356"/>
      <c r="EV107" s="356"/>
      <c r="EW107" s="356"/>
      <c r="EX107" s="356"/>
      <c r="EY107" s="356"/>
      <c r="EZ107" s="356"/>
      <c r="FA107" s="356"/>
      <c r="FB107" s="356"/>
      <c r="FC107" s="356"/>
      <c r="FD107" s="356"/>
      <c r="FE107" s="356"/>
      <c r="FF107" s="357"/>
      <c r="FG107" s="64"/>
    </row>
    <row r="108" spans="1:163" ht="18" customHeight="1" x14ac:dyDescent="0.15">
      <c r="A108" s="32"/>
      <c r="B108" s="210"/>
      <c r="C108" s="210"/>
      <c r="D108" s="210"/>
      <c r="E108" s="210"/>
      <c r="F108" s="210"/>
      <c r="G108" s="210"/>
      <c r="H108" s="210"/>
      <c r="I108" s="210"/>
      <c r="J108" s="210"/>
      <c r="K108" s="210"/>
      <c r="L108" s="210"/>
      <c r="M108" s="210"/>
      <c r="N108" s="383"/>
      <c r="O108" s="383"/>
      <c r="P108" s="383"/>
      <c r="Q108" s="383"/>
      <c r="R108" s="383"/>
      <c r="S108" s="383"/>
      <c r="T108" s="383"/>
      <c r="U108" s="383"/>
      <c r="V108" s="383"/>
      <c r="W108" s="383"/>
      <c r="X108" s="383"/>
      <c r="Y108" s="383"/>
      <c r="Z108" s="383"/>
      <c r="AA108" s="383"/>
      <c r="AB108" s="383"/>
      <c r="AC108" s="383"/>
      <c r="AD108" s="383"/>
      <c r="AE108" s="383"/>
      <c r="AF108" s="332"/>
      <c r="AG108" s="332"/>
      <c r="AH108" s="332"/>
      <c r="AI108" s="332"/>
      <c r="AJ108" s="332"/>
      <c r="AK108" s="332"/>
      <c r="AL108" s="332"/>
      <c r="AM108" s="382"/>
      <c r="AN108" s="382"/>
      <c r="AO108" s="382"/>
      <c r="AP108" s="382"/>
      <c r="AQ108" s="382"/>
      <c r="AR108" s="382"/>
      <c r="AS108" s="382"/>
      <c r="AT108" s="382"/>
      <c r="AU108" s="382"/>
      <c r="AV108" s="382"/>
      <c r="AX108" s="90" t="e">
        <f t="shared" ca="1" si="64"/>
        <v>#N/A</v>
      </c>
      <c r="AY108" s="132"/>
      <c r="AZ108" s="133"/>
      <c r="BA108" s="134"/>
      <c r="BB108" s="134"/>
      <c r="BC108" s="127" t="str">
        <f t="shared" si="67"/>
        <v/>
      </c>
      <c r="BD108" s="127" t="str">
        <f t="shared" si="68"/>
        <v/>
      </c>
      <c r="BE108" s="126" t="str">
        <f t="shared" si="69"/>
        <v/>
      </c>
      <c r="BF108" s="126" t="str">
        <f t="shared" si="70"/>
        <v/>
      </c>
      <c r="BG108" s="128" t="str">
        <f t="shared" si="94"/>
        <v/>
      </c>
      <c r="BH108" s="124" t="str">
        <f t="shared" si="62"/>
        <v/>
      </c>
      <c r="BI108" s="128" t="e">
        <f ca="1">IF(AND($AX108&lt;&gt;"",BE108&lt;&gt;"",BG108&gt;=IF(BG109="",0,BG109)),SUM(INDIRECT("bh"&amp;ROW()-BG108+1):BH108),"")</f>
        <v>#N/A</v>
      </c>
      <c r="BJ108" s="128" t="e">
        <f t="shared" ca="1" si="71"/>
        <v>#N/A</v>
      </c>
      <c r="BK108" s="128" t="e">
        <f t="shared" ca="1" si="72"/>
        <v>#N/A</v>
      </c>
      <c r="BL108" s="128" t="e">
        <f ca="1">IF(BK108="","",LEFT(AX108,3)&amp;TEXT(VLOOKUP(BK108,基本設定!$D$3:$E$50,2,FALSE),"000"))</f>
        <v>#N/A</v>
      </c>
      <c r="BM108" s="128" t="e">
        <f ca="1">IF(BL108="","",VLOOKUP(BL108,単価設定!$A$3:$F$477,6,FALSE))</f>
        <v>#N/A</v>
      </c>
      <c r="BN108" s="135"/>
      <c r="BO108" s="135"/>
      <c r="BP108" s="132"/>
      <c r="BQ108" s="135"/>
      <c r="BR108" s="136"/>
      <c r="BS108" s="136"/>
      <c r="BT108" s="127" t="str">
        <f t="shared" si="74"/>
        <v/>
      </c>
      <c r="BU108" s="127" t="str">
        <f t="shared" si="75"/>
        <v/>
      </c>
      <c r="BV108" s="126" t="str">
        <f t="shared" si="76"/>
        <v/>
      </c>
      <c r="BW108" s="126" t="str">
        <f t="shared" si="77"/>
        <v/>
      </c>
      <c r="BX108" s="128" t="str">
        <f t="shared" si="96"/>
        <v/>
      </c>
      <c r="BY108" s="124" t="str">
        <f t="shared" si="63"/>
        <v/>
      </c>
      <c r="BZ108" s="128" t="e">
        <f ca="1">IF(AND($AX108&lt;&gt;"",BV108&lt;&gt;"",BX108&gt;=IF(BX109="",0,BX109)),SUM(INDIRECT("by" &amp; ROW()-BX108+1):BY108),"")</f>
        <v>#N/A</v>
      </c>
      <c r="CA108" s="128" t="e">
        <f t="shared" ca="1" si="78"/>
        <v>#N/A</v>
      </c>
      <c r="CB108" s="128" t="e">
        <f t="shared" ca="1" si="79"/>
        <v>#N/A</v>
      </c>
      <c r="CC108" s="128" t="e">
        <f ca="1">IF(CB108="","",LEFT($AX108,3)&amp;TEXT(VLOOKUP(CB108,基本設定!$D$3:$E$50,2,FALSE),"100"))</f>
        <v>#N/A</v>
      </c>
      <c r="CD108" s="128" t="e">
        <f ca="1">IF(CC108="","",VLOOKUP(CC108,単価設定!$A$3:$F$477,6,FALSE))</f>
        <v>#N/A</v>
      </c>
      <c r="CE108" s="136"/>
      <c r="CF108" s="136"/>
      <c r="CG108" s="136"/>
      <c r="CH108" s="136"/>
      <c r="CI108" s="136"/>
      <c r="CJ108" s="136"/>
      <c r="CK108" s="128">
        <f t="shared" si="81"/>
        <v>0</v>
      </c>
      <c r="CL108" s="128" t="e">
        <f ca="1">SUM(CK$15:$CK108)</f>
        <v>#N/A</v>
      </c>
      <c r="CM108" s="128" t="e">
        <f t="shared" ca="1" si="82"/>
        <v>#N/A</v>
      </c>
      <c r="CN108" s="128" t="str">
        <f t="shared" si="98"/>
        <v/>
      </c>
      <c r="CO108" s="128" t="str">
        <f t="shared" si="83"/>
        <v/>
      </c>
      <c r="CP108" s="146" t="str">
        <f t="shared" si="84"/>
        <v/>
      </c>
      <c r="CQ108" s="146" t="str">
        <f t="shared" si="85"/>
        <v/>
      </c>
      <c r="CR108" s="146" t="str">
        <f t="shared" si="86"/>
        <v/>
      </c>
      <c r="CS108" s="146" t="str">
        <f t="shared" si="87"/>
        <v/>
      </c>
      <c r="CT108" s="128" t="e">
        <f ca="1">IF(BL108&lt;&gt;"",IF(COUNTIF(BL$15:BL108,BL108)=1,ROW(),""),"")</f>
        <v>#N/A</v>
      </c>
      <c r="CU108" s="128" t="e">
        <f ca="1">IF(CB108&lt;&gt;"",IF(COUNTIF(CB$15:CB108,CB108)=1,ROW(),""),"")</f>
        <v>#N/A</v>
      </c>
      <c r="CV108" s="128" t="str">
        <f>IF(CG108&lt;&gt;"",IF(COUNTIF(CG$15:CG108,CG108)=1,ROW(),""),"")</f>
        <v/>
      </c>
      <c r="CW108" s="146" t="str">
        <f>IF(CI108&lt;&gt;"",IF(COUNTIF(CI$15:CI108,CI108)=1,ROW(),""),"")</f>
        <v/>
      </c>
      <c r="CX108" s="128" t="str">
        <f t="shared" ca="1" si="88"/>
        <v/>
      </c>
      <c r="CY108" s="128" t="str">
        <f t="shared" ca="1" si="89"/>
        <v/>
      </c>
      <c r="CZ108" s="128" t="str">
        <f t="shared" ca="1" si="90"/>
        <v/>
      </c>
      <c r="DA108" s="146" t="str">
        <f t="shared" ca="1" si="91"/>
        <v/>
      </c>
      <c r="DC108" s="32"/>
      <c r="DD108" s="65"/>
      <c r="DE108" s="334" t="s">
        <v>133</v>
      </c>
      <c r="DF108" s="335"/>
      <c r="DG108" s="335"/>
      <c r="DH108" s="335"/>
      <c r="DI108" s="336"/>
      <c r="DJ108" s="303" t="e">
        <f ca="1">N104</f>
        <v>#N/A</v>
      </c>
      <c r="DK108" s="304"/>
      <c r="DL108" s="304"/>
      <c r="DM108" s="304"/>
      <c r="DN108" s="304"/>
      <c r="DO108" s="304"/>
      <c r="DP108" s="304"/>
      <c r="DQ108" s="304"/>
      <c r="DR108" s="304"/>
      <c r="DS108" s="304"/>
      <c r="DT108" s="304"/>
      <c r="DU108" s="304"/>
      <c r="DV108" s="304"/>
      <c r="DW108" s="304"/>
      <c r="DX108" s="304"/>
      <c r="DY108" s="304"/>
      <c r="DZ108" s="304"/>
      <c r="EA108" s="304"/>
      <c r="EB108" s="304"/>
      <c r="EC108" s="305"/>
      <c r="ED108" s="32"/>
      <c r="EE108" s="32"/>
      <c r="EF108" s="32"/>
      <c r="EG108" s="32"/>
      <c r="EH108" s="349"/>
      <c r="EI108" s="350"/>
      <c r="EJ108" s="350"/>
      <c r="EK108" s="350"/>
      <c r="EL108" s="351"/>
      <c r="EM108" s="358"/>
      <c r="EN108" s="359"/>
      <c r="EO108" s="359"/>
      <c r="EP108" s="359"/>
      <c r="EQ108" s="359"/>
      <c r="ER108" s="359"/>
      <c r="ES108" s="359"/>
      <c r="ET108" s="359"/>
      <c r="EU108" s="359"/>
      <c r="EV108" s="359"/>
      <c r="EW108" s="359"/>
      <c r="EX108" s="359"/>
      <c r="EY108" s="359"/>
      <c r="EZ108" s="359"/>
      <c r="FA108" s="359"/>
      <c r="FB108" s="359"/>
      <c r="FC108" s="359"/>
      <c r="FD108" s="359"/>
      <c r="FE108" s="359"/>
      <c r="FF108" s="360"/>
      <c r="FG108" s="64"/>
    </row>
    <row r="109" spans="1:163" ht="18" customHeight="1"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X109" s="90" t="e">
        <f t="shared" ca="1" si="64"/>
        <v>#N/A</v>
      </c>
      <c r="AY109" s="132"/>
      <c r="AZ109" s="133"/>
      <c r="BA109" s="134"/>
      <c r="BB109" s="134"/>
      <c r="BC109" s="127" t="str">
        <f t="shared" si="67"/>
        <v/>
      </c>
      <c r="BD109" s="127" t="str">
        <f t="shared" si="68"/>
        <v/>
      </c>
      <c r="BE109" s="126" t="str">
        <f t="shared" si="69"/>
        <v/>
      </c>
      <c r="BF109" s="126" t="str">
        <f t="shared" si="70"/>
        <v/>
      </c>
      <c r="BG109" s="128" t="str">
        <f t="shared" si="94"/>
        <v/>
      </c>
      <c r="BH109" s="124" t="str">
        <f t="shared" si="62"/>
        <v/>
      </c>
      <c r="BI109" s="128" t="e">
        <f ca="1">IF(AND($AX109&lt;&gt;"",BE109&lt;&gt;"",BG109&gt;=IF(BG110="",0,BG110)),SUM(INDIRECT("bh"&amp;ROW()-BG109+1):BH109),"")</f>
        <v>#N/A</v>
      </c>
      <c r="BJ109" s="128" t="e">
        <f t="shared" ca="1" si="71"/>
        <v>#N/A</v>
      </c>
      <c r="BK109" s="128" t="e">
        <f t="shared" ca="1" si="72"/>
        <v>#N/A</v>
      </c>
      <c r="BL109" s="128" t="e">
        <f ca="1">IF(BK109="","",LEFT(AX109,3)&amp;TEXT(VLOOKUP(BK109,基本設定!$D$3:$E$50,2,FALSE),"000"))</f>
        <v>#N/A</v>
      </c>
      <c r="BM109" s="128" t="e">
        <f ca="1">IF(BL109="","",VLOOKUP(BL109,単価設定!$A$3:$F$477,6,FALSE))</f>
        <v>#N/A</v>
      </c>
      <c r="BN109" s="135"/>
      <c r="BO109" s="135"/>
      <c r="BP109" s="132"/>
      <c r="BQ109" s="135"/>
      <c r="BR109" s="136"/>
      <c r="BS109" s="136"/>
      <c r="BT109" s="127" t="str">
        <f t="shared" si="74"/>
        <v/>
      </c>
      <c r="BU109" s="127" t="str">
        <f t="shared" si="75"/>
        <v/>
      </c>
      <c r="BV109" s="126" t="str">
        <f t="shared" si="76"/>
        <v/>
      </c>
      <c r="BW109" s="126" t="str">
        <f t="shared" si="77"/>
        <v/>
      </c>
      <c r="BX109" s="128" t="str">
        <f t="shared" si="96"/>
        <v/>
      </c>
      <c r="BY109" s="124" t="str">
        <f t="shared" si="63"/>
        <v/>
      </c>
      <c r="BZ109" s="128" t="e">
        <f ca="1">IF(AND($AX109&lt;&gt;"",BV109&lt;&gt;"",BX109&gt;=IF(BX110="",0,BX110)),SUM(INDIRECT("by" &amp; ROW()-BX109+1):BY109),"")</f>
        <v>#N/A</v>
      </c>
      <c r="CA109" s="128" t="e">
        <f t="shared" ca="1" si="78"/>
        <v>#N/A</v>
      </c>
      <c r="CB109" s="128" t="e">
        <f t="shared" ca="1" si="79"/>
        <v>#N/A</v>
      </c>
      <c r="CC109" s="128" t="e">
        <f ca="1">IF(CB109="","",LEFT($AX109,3)&amp;TEXT(VLOOKUP(CB109,基本設定!$D$3:$E$50,2,FALSE),"100"))</f>
        <v>#N/A</v>
      </c>
      <c r="CD109" s="128" t="e">
        <f ca="1">IF(CC109="","",VLOOKUP(CC109,単価設定!$A$3:$F$477,6,FALSE))</f>
        <v>#N/A</v>
      </c>
      <c r="CE109" s="136"/>
      <c r="CF109" s="136"/>
      <c r="CG109" s="136"/>
      <c r="CH109" s="136"/>
      <c r="CI109" s="136"/>
      <c r="CJ109" s="136"/>
      <c r="CK109" s="128">
        <f t="shared" si="81"/>
        <v>0</v>
      </c>
      <c r="CL109" s="128" t="e">
        <f ca="1">SUM(CK$15:$CK109)</f>
        <v>#N/A</v>
      </c>
      <c r="CM109" s="128" t="e">
        <f t="shared" ca="1" si="82"/>
        <v>#N/A</v>
      </c>
      <c r="CN109" s="128" t="str">
        <f t="shared" si="98"/>
        <v/>
      </c>
      <c r="CO109" s="128" t="str">
        <f t="shared" si="83"/>
        <v/>
      </c>
      <c r="CP109" s="146" t="str">
        <f t="shared" si="84"/>
        <v/>
      </c>
      <c r="CQ109" s="146" t="str">
        <f t="shared" si="85"/>
        <v/>
      </c>
      <c r="CR109" s="146" t="str">
        <f t="shared" si="86"/>
        <v/>
      </c>
      <c r="CS109" s="146" t="str">
        <f t="shared" si="87"/>
        <v/>
      </c>
      <c r="CT109" s="128" t="e">
        <f ca="1">IF(BL109&lt;&gt;"",IF(COUNTIF(BL$15:BL109,BL109)=1,ROW(),""),"")</f>
        <v>#N/A</v>
      </c>
      <c r="CU109" s="128" t="e">
        <f ca="1">IF(CB109&lt;&gt;"",IF(COUNTIF(CB$15:CB109,CB109)=1,ROW(),""),"")</f>
        <v>#N/A</v>
      </c>
      <c r="CV109" s="128" t="str">
        <f>IF(CG109&lt;&gt;"",IF(COUNTIF(CG$15:CG109,CG109)=1,ROW(),""),"")</f>
        <v/>
      </c>
      <c r="CW109" s="146" t="str">
        <f>IF(CI109&lt;&gt;"",IF(COUNTIF(CI$15:CI109,CI109)=1,ROW(),""),"")</f>
        <v/>
      </c>
      <c r="CX109" s="128" t="str">
        <f t="shared" ca="1" si="88"/>
        <v/>
      </c>
      <c r="CY109" s="128" t="str">
        <f t="shared" ca="1" si="89"/>
        <v/>
      </c>
      <c r="CZ109" s="128" t="str">
        <f t="shared" ca="1" si="90"/>
        <v/>
      </c>
      <c r="DA109" s="146" t="str">
        <f t="shared" ca="1" si="91"/>
        <v/>
      </c>
      <c r="DC109" s="32"/>
      <c r="DD109" s="65"/>
      <c r="DE109" s="337"/>
      <c r="DF109" s="338"/>
      <c r="DG109" s="338"/>
      <c r="DH109" s="338"/>
      <c r="DI109" s="339"/>
      <c r="DJ109" s="211"/>
      <c r="DK109" s="212"/>
      <c r="DL109" s="212"/>
      <c r="DM109" s="212"/>
      <c r="DN109" s="212"/>
      <c r="DO109" s="212"/>
      <c r="DP109" s="212"/>
      <c r="DQ109" s="212"/>
      <c r="DR109" s="212"/>
      <c r="DS109" s="212"/>
      <c r="DT109" s="212"/>
      <c r="DU109" s="212"/>
      <c r="DV109" s="212"/>
      <c r="DW109" s="212"/>
      <c r="DX109" s="212"/>
      <c r="DY109" s="212"/>
      <c r="DZ109" s="212"/>
      <c r="EA109" s="212"/>
      <c r="EB109" s="212"/>
      <c r="EC109" s="213"/>
      <c r="ED109" s="32"/>
      <c r="EE109" s="32"/>
      <c r="EF109" s="32"/>
      <c r="EG109" s="32"/>
      <c r="EH109" s="349"/>
      <c r="EI109" s="350"/>
      <c r="EJ109" s="350"/>
      <c r="EK109" s="350"/>
      <c r="EL109" s="351"/>
      <c r="EM109" s="358"/>
      <c r="EN109" s="359"/>
      <c r="EO109" s="359"/>
      <c r="EP109" s="359"/>
      <c r="EQ109" s="359"/>
      <c r="ER109" s="359"/>
      <c r="ES109" s="359"/>
      <c r="ET109" s="359"/>
      <c r="EU109" s="359"/>
      <c r="EV109" s="359"/>
      <c r="EW109" s="359"/>
      <c r="EX109" s="359"/>
      <c r="EY109" s="359"/>
      <c r="EZ109" s="359"/>
      <c r="FA109" s="359"/>
      <c r="FB109" s="359"/>
      <c r="FC109" s="359"/>
      <c r="FD109" s="359"/>
      <c r="FE109" s="359"/>
      <c r="FF109" s="360"/>
      <c r="FG109" s="64"/>
    </row>
    <row r="110" spans="1:163" ht="18" customHeight="1" x14ac:dyDescent="0.15">
      <c r="A110" s="32"/>
      <c r="B110" s="210" t="s">
        <v>24</v>
      </c>
      <c r="C110" s="210"/>
      <c r="D110" s="210"/>
      <c r="E110" s="210" t="s">
        <v>25</v>
      </c>
      <c r="F110" s="210"/>
      <c r="G110" s="210"/>
      <c r="H110" s="210"/>
      <c r="I110" s="210" t="s">
        <v>34</v>
      </c>
      <c r="J110" s="210"/>
      <c r="K110" s="210"/>
      <c r="L110" s="210"/>
      <c r="M110" s="210"/>
      <c r="N110" s="210"/>
      <c r="O110" s="210"/>
      <c r="P110" s="210"/>
      <c r="Q110" s="210"/>
      <c r="R110" s="210"/>
      <c r="S110" s="210"/>
      <c r="T110" s="210"/>
      <c r="U110" s="210"/>
      <c r="V110" s="210"/>
      <c r="W110" s="332" t="s">
        <v>35</v>
      </c>
      <c r="X110" s="210"/>
      <c r="Y110" s="210"/>
      <c r="Z110" s="210"/>
      <c r="AA110" s="210"/>
      <c r="AB110" s="332" t="s">
        <v>28</v>
      </c>
      <c r="AC110" s="332"/>
      <c r="AD110" s="332" t="s">
        <v>29</v>
      </c>
      <c r="AE110" s="332"/>
      <c r="AF110" s="340" t="s">
        <v>30</v>
      </c>
      <c r="AG110" s="340"/>
      <c r="AH110" s="340"/>
      <c r="AI110" s="210" t="s">
        <v>31</v>
      </c>
      <c r="AJ110" s="210"/>
      <c r="AK110" s="210"/>
      <c r="AL110" s="210"/>
      <c r="AM110" s="210"/>
      <c r="AN110" s="210"/>
      <c r="AO110" s="332" t="s">
        <v>32</v>
      </c>
      <c r="AP110" s="210"/>
      <c r="AQ110" s="210"/>
      <c r="AR110" s="210"/>
      <c r="AS110" s="332" t="s">
        <v>33</v>
      </c>
      <c r="AT110" s="332"/>
      <c r="AU110" s="332"/>
      <c r="AV110" s="332"/>
      <c r="AX110" s="90" t="e">
        <f t="shared" ca="1" si="64"/>
        <v>#N/A</v>
      </c>
      <c r="AY110" s="132"/>
      <c r="AZ110" s="133"/>
      <c r="BA110" s="134"/>
      <c r="BB110" s="134"/>
      <c r="BC110" s="127" t="str">
        <f t="shared" si="67"/>
        <v/>
      </c>
      <c r="BD110" s="127" t="str">
        <f t="shared" si="68"/>
        <v/>
      </c>
      <c r="BE110" s="126" t="str">
        <f t="shared" si="69"/>
        <v/>
      </c>
      <c r="BF110" s="126" t="str">
        <f t="shared" si="70"/>
        <v/>
      </c>
      <c r="BG110" s="128" t="str">
        <f t="shared" si="94"/>
        <v/>
      </c>
      <c r="BH110" s="124" t="str">
        <f t="shared" si="62"/>
        <v/>
      </c>
      <c r="BI110" s="128" t="e">
        <f ca="1">IF(AND($AX110&lt;&gt;"",BE110&lt;&gt;"",BG110&gt;=IF(BG111="",0,BG111)),SUM(INDIRECT("bh"&amp;ROW()-BG110+1):BH110),"")</f>
        <v>#N/A</v>
      </c>
      <c r="BJ110" s="128" t="e">
        <f t="shared" ca="1" si="71"/>
        <v>#N/A</v>
      </c>
      <c r="BK110" s="128" t="e">
        <f t="shared" ca="1" si="72"/>
        <v>#N/A</v>
      </c>
      <c r="BL110" s="128" t="e">
        <f ca="1">IF(BK110="","",LEFT(AX110,3)&amp;TEXT(VLOOKUP(BK110,基本設定!$D$3:$E$50,2,FALSE),"000"))</f>
        <v>#N/A</v>
      </c>
      <c r="BM110" s="128" t="e">
        <f ca="1">IF(BL110="","",VLOOKUP(BL110,単価設定!$A$3:$F$477,6,FALSE))</f>
        <v>#N/A</v>
      </c>
      <c r="BN110" s="135"/>
      <c r="BO110" s="135"/>
      <c r="BP110" s="132"/>
      <c r="BQ110" s="135"/>
      <c r="BR110" s="136"/>
      <c r="BS110" s="136"/>
      <c r="BT110" s="127" t="str">
        <f t="shared" si="74"/>
        <v/>
      </c>
      <c r="BU110" s="127" t="str">
        <f t="shared" si="75"/>
        <v/>
      </c>
      <c r="BV110" s="126" t="str">
        <f t="shared" si="76"/>
        <v/>
      </c>
      <c r="BW110" s="126" t="str">
        <f t="shared" si="77"/>
        <v/>
      </c>
      <c r="BX110" s="128" t="str">
        <f t="shared" si="96"/>
        <v/>
      </c>
      <c r="BY110" s="124" t="str">
        <f t="shared" si="63"/>
        <v/>
      </c>
      <c r="BZ110" s="128" t="e">
        <f ca="1">IF(AND($AX110&lt;&gt;"",BV110&lt;&gt;"",BX110&gt;=IF(BX111="",0,BX111)),SUM(INDIRECT("by" &amp; ROW()-BX110+1):BY110),"")</f>
        <v>#N/A</v>
      </c>
      <c r="CA110" s="128" t="e">
        <f t="shared" ca="1" si="78"/>
        <v>#N/A</v>
      </c>
      <c r="CB110" s="128" t="e">
        <f t="shared" ca="1" si="79"/>
        <v>#N/A</v>
      </c>
      <c r="CC110" s="128" t="e">
        <f ca="1">IF(CB110="","",LEFT($AX110,3)&amp;TEXT(VLOOKUP(CB110,基本設定!$D$3:$E$50,2,FALSE),"100"))</f>
        <v>#N/A</v>
      </c>
      <c r="CD110" s="128" t="e">
        <f ca="1">IF(CC110="","",VLOOKUP(CC110,単価設定!$A$3:$F$477,6,FALSE))</f>
        <v>#N/A</v>
      </c>
      <c r="CE110" s="136"/>
      <c r="CF110" s="136"/>
      <c r="CG110" s="136"/>
      <c r="CH110" s="136"/>
      <c r="CI110" s="136"/>
      <c r="CJ110" s="136"/>
      <c r="CK110" s="128">
        <f t="shared" si="81"/>
        <v>0</v>
      </c>
      <c r="CL110" s="128" t="e">
        <f ca="1">SUM(CK$15:$CK110)</f>
        <v>#N/A</v>
      </c>
      <c r="CM110" s="128" t="e">
        <f t="shared" ca="1" si="82"/>
        <v>#N/A</v>
      </c>
      <c r="CN110" s="128" t="str">
        <f t="shared" si="98"/>
        <v/>
      </c>
      <c r="CO110" s="128" t="str">
        <f t="shared" si="83"/>
        <v/>
      </c>
      <c r="CP110" s="146" t="str">
        <f t="shared" si="84"/>
        <v/>
      </c>
      <c r="CQ110" s="146" t="str">
        <f t="shared" si="85"/>
        <v/>
      </c>
      <c r="CR110" s="146" t="str">
        <f t="shared" si="86"/>
        <v/>
      </c>
      <c r="CS110" s="146" t="str">
        <f t="shared" si="87"/>
        <v/>
      </c>
      <c r="CT110" s="128" t="e">
        <f ca="1">IF(BL110&lt;&gt;"",IF(COUNTIF(BL$15:BL110,BL110)=1,ROW(),""),"")</f>
        <v>#N/A</v>
      </c>
      <c r="CU110" s="128" t="e">
        <f ca="1">IF(CB110&lt;&gt;"",IF(COUNTIF(CB$15:CB110,CB110)=1,ROW(),""),"")</f>
        <v>#N/A</v>
      </c>
      <c r="CV110" s="128" t="str">
        <f>IF(CG110&lt;&gt;"",IF(COUNTIF(CG$15:CG110,CG110)=1,ROW(),""),"")</f>
        <v/>
      </c>
      <c r="CW110" s="146" t="str">
        <f>IF(CI110&lt;&gt;"",IF(COUNTIF(CI$15:CI110,CI110)=1,ROW(),""),"")</f>
        <v/>
      </c>
      <c r="CX110" s="128" t="str">
        <f t="shared" ca="1" si="88"/>
        <v/>
      </c>
      <c r="CY110" s="128" t="str">
        <f t="shared" ca="1" si="89"/>
        <v/>
      </c>
      <c r="CZ110" s="128" t="str">
        <f t="shared" ca="1" si="90"/>
        <v/>
      </c>
      <c r="DA110" s="146" t="str">
        <f t="shared" ca="1" si="91"/>
        <v/>
      </c>
      <c r="DC110" s="69"/>
      <c r="DD110" s="70"/>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49"/>
      <c r="EI110" s="350"/>
      <c r="EJ110" s="350"/>
      <c r="EK110" s="350"/>
      <c r="EL110" s="351"/>
      <c r="EM110" s="358"/>
      <c r="EN110" s="359"/>
      <c r="EO110" s="359"/>
      <c r="EP110" s="359"/>
      <c r="EQ110" s="359"/>
      <c r="ER110" s="359"/>
      <c r="ES110" s="359"/>
      <c r="ET110" s="359"/>
      <c r="EU110" s="359"/>
      <c r="EV110" s="359"/>
      <c r="EW110" s="359"/>
      <c r="EX110" s="359"/>
      <c r="EY110" s="359"/>
      <c r="EZ110" s="359"/>
      <c r="FA110" s="359"/>
      <c r="FB110" s="359"/>
      <c r="FC110" s="359"/>
      <c r="FD110" s="359"/>
      <c r="FE110" s="359"/>
      <c r="FF110" s="360"/>
      <c r="FG110" s="64"/>
    </row>
    <row r="111" spans="1:163" ht="18" customHeight="1" x14ac:dyDescent="0.15">
      <c r="A111" s="32"/>
      <c r="B111" s="210"/>
      <c r="C111" s="210"/>
      <c r="D111" s="210"/>
      <c r="E111" s="210"/>
      <c r="F111" s="210"/>
      <c r="G111" s="210"/>
      <c r="H111" s="210"/>
      <c r="I111" s="210" t="s">
        <v>26</v>
      </c>
      <c r="J111" s="210"/>
      <c r="K111" s="210"/>
      <c r="L111" s="210"/>
      <c r="M111" s="210"/>
      <c r="N111" s="210"/>
      <c r="O111" s="210"/>
      <c r="P111" s="210"/>
      <c r="Q111" s="333" t="s">
        <v>124</v>
      </c>
      <c r="R111" s="333"/>
      <c r="S111" s="333"/>
      <c r="T111" s="333"/>
      <c r="U111" s="333"/>
      <c r="V111" s="333"/>
      <c r="W111" s="210"/>
      <c r="X111" s="210"/>
      <c r="Y111" s="210"/>
      <c r="Z111" s="210"/>
      <c r="AA111" s="210"/>
      <c r="AB111" s="332"/>
      <c r="AC111" s="332"/>
      <c r="AD111" s="332"/>
      <c r="AE111" s="332"/>
      <c r="AF111" s="340"/>
      <c r="AG111" s="340"/>
      <c r="AH111" s="340"/>
      <c r="AI111" s="210" t="s">
        <v>26</v>
      </c>
      <c r="AJ111" s="210"/>
      <c r="AK111" s="210"/>
      <c r="AL111" s="210"/>
      <c r="AM111" s="210"/>
      <c r="AN111" s="210"/>
      <c r="AO111" s="210"/>
      <c r="AP111" s="210"/>
      <c r="AQ111" s="210"/>
      <c r="AR111" s="210"/>
      <c r="AS111" s="332"/>
      <c r="AT111" s="332"/>
      <c r="AU111" s="332"/>
      <c r="AV111" s="332"/>
      <c r="AX111" s="90" t="e">
        <f t="shared" ca="1" si="64"/>
        <v>#N/A</v>
      </c>
      <c r="AY111" s="132"/>
      <c r="AZ111" s="133"/>
      <c r="BA111" s="134"/>
      <c r="BB111" s="134"/>
      <c r="BC111" s="127" t="str">
        <f t="shared" si="67"/>
        <v/>
      </c>
      <c r="BD111" s="127" t="str">
        <f t="shared" si="68"/>
        <v/>
      </c>
      <c r="BE111" s="126" t="str">
        <f t="shared" si="69"/>
        <v/>
      </c>
      <c r="BF111" s="126" t="str">
        <f t="shared" si="70"/>
        <v/>
      </c>
      <c r="BG111" s="128" t="str">
        <f t="shared" si="94"/>
        <v/>
      </c>
      <c r="BH111" s="124" t="str">
        <f t="shared" si="62"/>
        <v/>
      </c>
      <c r="BI111" s="128" t="e">
        <f ca="1">IF(AND($AX111&lt;&gt;"",BE111&lt;&gt;"",BG111&gt;=IF(BG112="",0,BG112)),SUM(INDIRECT("bh"&amp;ROW()-BG111+1):BH111),"")</f>
        <v>#N/A</v>
      </c>
      <c r="BJ111" s="128" t="e">
        <f t="shared" ca="1" si="71"/>
        <v>#N/A</v>
      </c>
      <c r="BK111" s="128" t="e">
        <f t="shared" ca="1" si="72"/>
        <v>#N/A</v>
      </c>
      <c r="BL111" s="128" t="e">
        <f ca="1">IF(BK111="","",LEFT(AX111,3)&amp;TEXT(VLOOKUP(BK111,基本設定!$D$3:$E$50,2,FALSE),"000"))</f>
        <v>#N/A</v>
      </c>
      <c r="BM111" s="128" t="e">
        <f ca="1">IF(BL111="","",VLOOKUP(BL111,単価設定!$A$3:$F$477,6,FALSE))</f>
        <v>#N/A</v>
      </c>
      <c r="BN111" s="135"/>
      <c r="BO111" s="135"/>
      <c r="BP111" s="132"/>
      <c r="BQ111" s="135"/>
      <c r="BR111" s="136"/>
      <c r="BS111" s="136"/>
      <c r="BT111" s="127" t="str">
        <f t="shared" si="74"/>
        <v/>
      </c>
      <c r="BU111" s="127" t="str">
        <f t="shared" si="75"/>
        <v/>
      </c>
      <c r="BV111" s="126" t="str">
        <f t="shared" si="76"/>
        <v/>
      </c>
      <c r="BW111" s="126" t="str">
        <f t="shared" si="77"/>
        <v/>
      </c>
      <c r="BX111" s="128" t="str">
        <f t="shared" si="96"/>
        <v/>
      </c>
      <c r="BY111" s="124" t="str">
        <f t="shared" si="63"/>
        <v/>
      </c>
      <c r="BZ111" s="128" t="e">
        <f ca="1">IF(AND($AX111&lt;&gt;"",BV111&lt;&gt;"",BX111&gt;=IF(BX112="",0,BX112)),SUM(INDIRECT("by" &amp; ROW()-BX111+1):BY111),"")</f>
        <v>#N/A</v>
      </c>
      <c r="CA111" s="128" t="e">
        <f t="shared" ca="1" si="78"/>
        <v>#N/A</v>
      </c>
      <c r="CB111" s="128" t="e">
        <f t="shared" ca="1" si="79"/>
        <v>#N/A</v>
      </c>
      <c r="CC111" s="128" t="e">
        <f ca="1">IF(CB111="","",LEFT($AX111,3)&amp;TEXT(VLOOKUP(CB111,基本設定!$D$3:$E$50,2,FALSE),"100"))</f>
        <v>#N/A</v>
      </c>
      <c r="CD111" s="128" t="e">
        <f ca="1">IF(CC111="","",VLOOKUP(CC111,単価設定!$A$3:$F$477,6,FALSE))</f>
        <v>#N/A</v>
      </c>
      <c r="CE111" s="136"/>
      <c r="CF111" s="136"/>
      <c r="CG111" s="136"/>
      <c r="CH111" s="136"/>
      <c r="CI111" s="136"/>
      <c r="CJ111" s="136"/>
      <c r="CK111" s="128">
        <f t="shared" si="81"/>
        <v>0</v>
      </c>
      <c r="CL111" s="128" t="e">
        <f ca="1">SUM(CK$15:$CK111)</f>
        <v>#N/A</v>
      </c>
      <c r="CM111" s="128" t="e">
        <f t="shared" ca="1" si="82"/>
        <v>#N/A</v>
      </c>
      <c r="CN111" s="128" t="str">
        <f t="shared" si="98"/>
        <v/>
      </c>
      <c r="CO111" s="128" t="str">
        <f t="shared" si="83"/>
        <v/>
      </c>
      <c r="CP111" s="146" t="str">
        <f t="shared" si="84"/>
        <v/>
      </c>
      <c r="CQ111" s="146" t="str">
        <f t="shared" si="85"/>
        <v/>
      </c>
      <c r="CR111" s="146" t="str">
        <f t="shared" si="86"/>
        <v/>
      </c>
      <c r="CS111" s="146" t="str">
        <f t="shared" si="87"/>
        <v/>
      </c>
      <c r="CT111" s="128" t="e">
        <f ca="1">IF(BL111&lt;&gt;"",IF(COUNTIF(BL$15:BL111,BL111)=1,ROW(),""),"")</f>
        <v>#N/A</v>
      </c>
      <c r="CU111" s="128" t="e">
        <f ca="1">IF(CB111&lt;&gt;"",IF(COUNTIF(CB$15:CB111,CB111)=1,ROW(),""),"")</f>
        <v>#N/A</v>
      </c>
      <c r="CV111" s="128" t="str">
        <f>IF(CG111&lt;&gt;"",IF(COUNTIF(CG$15:CG111,CG111)=1,ROW(),""),"")</f>
        <v/>
      </c>
      <c r="CW111" s="146" t="str">
        <f>IF(CI111&lt;&gt;"",IF(COUNTIF(CI$15:CI111,CI111)=1,ROW(),""),"")</f>
        <v/>
      </c>
      <c r="CX111" s="128" t="str">
        <f t="shared" ca="1" si="88"/>
        <v/>
      </c>
      <c r="CY111" s="128" t="str">
        <f t="shared" ca="1" si="89"/>
        <v/>
      </c>
      <c r="CZ111" s="128" t="str">
        <f t="shared" ca="1" si="90"/>
        <v/>
      </c>
      <c r="DA111" s="146" t="str">
        <f t="shared" ca="1" si="91"/>
        <v/>
      </c>
      <c r="DC111" s="69"/>
      <c r="DD111" s="70"/>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52"/>
      <c r="EI111" s="353"/>
      <c r="EJ111" s="353"/>
      <c r="EK111" s="353"/>
      <c r="EL111" s="354"/>
      <c r="EM111" s="361"/>
      <c r="EN111" s="362"/>
      <c r="EO111" s="362"/>
      <c r="EP111" s="362"/>
      <c r="EQ111" s="362"/>
      <c r="ER111" s="362"/>
      <c r="ES111" s="362"/>
      <c r="ET111" s="362"/>
      <c r="EU111" s="362"/>
      <c r="EV111" s="362"/>
      <c r="EW111" s="362"/>
      <c r="EX111" s="362"/>
      <c r="EY111" s="362"/>
      <c r="EZ111" s="362"/>
      <c r="FA111" s="362"/>
      <c r="FB111" s="362"/>
      <c r="FC111" s="362"/>
      <c r="FD111" s="362"/>
      <c r="FE111" s="362"/>
      <c r="FF111" s="363"/>
      <c r="FG111" s="64"/>
    </row>
    <row r="112" spans="1:163" ht="18" customHeight="1" x14ac:dyDescent="0.15">
      <c r="A112" s="32"/>
      <c r="B112" s="210"/>
      <c r="C112" s="210"/>
      <c r="D112" s="210"/>
      <c r="E112" s="210"/>
      <c r="F112" s="210"/>
      <c r="G112" s="210"/>
      <c r="H112" s="210"/>
      <c r="I112" s="333" t="s">
        <v>122</v>
      </c>
      <c r="J112" s="333"/>
      <c r="K112" s="333"/>
      <c r="L112" s="333" t="s">
        <v>123</v>
      </c>
      <c r="M112" s="333"/>
      <c r="N112" s="333"/>
      <c r="O112" s="210" t="s">
        <v>27</v>
      </c>
      <c r="P112" s="210"/>
      <c r="Q112" s="333"/>
      <c r="R112" s="333"/>
      <c r="S112" s="333"/>
      <c r="T112" s="333"/>
      <c r="U112" s="333"/>
      <c r="V112" s="333"/>
      <c r="W112" s="210"/>
      <c r="X112" s="210"/>
      <c r="Y112" s="210"/>
      <c r="Z112" s="210"/>
      <c r="AA112" s="210"/>
      <c r="AB112" s="332"/>
      <c r="AC112" s="332"/>
      <c r="AD112" s="332"/>
      <c r="AE112" s="332"/>
      <c r="AF112" s="340"/>
      <c r="AG112" s="340"/>
      <c r="AH112" s="340"/>
      <c r="AI112" s="333" t="s">
        <v>122</v>
      </c>
      <c r="AJ112" s="333"/>
      <c r="AK112" s="333"/>
      <c r="AL112" s="333" t="s">
        <v>123</v>
      </c>
      <c r="AM112" s="333"/>
      <c r="AN112" s="333"/>
      <c r="AO112" s="210"/>
      <c r="AP112" s="210"/>
      <c r="AQ112" s="210"/>
      <c r="AR112" s="210"/>
      <c r="AS112" s="332"/>
      <c r="AT112" s="332"/>
      <c r="AU112" s="332"/>
      <c r="AV112" s="332"/>
      <c r="AX112" s="90" t="e">
        <f t="shared" ca="1" si="64"/>
        <v>#N/A</v>
      </c>
      <c r="AY112" s="132"/>
      <c r="AZ112" s="133"/>
      <c r="BA112" s="134"/>
      <c r="BB112" s="134"/>
      <c r="BC112" s="127" t="str">
        <f t="shared" si="67"/>
        <v/>
      </c>
      <c r="BD112" s="127" t="str">
        <f t="shared" si="68"/>
        <v/>
      </c>
      <c r="BE112" s="126" t="str">
        <f t="shared" si="69"/>
        <v/>
      </c>
      <c r="BF112" s="126" t="str">
        <f t="shared" si="70"/>
        <v/>
      </c>
      <c r="BG112" s="128" t="str">
        <f t="shared" si="94"/>
        <v/>
      </c>
      <c r="BH112" s="124" t="str">
        <f t="shared" si="62"/>
        <v/>
      </c>
      <c r="BI112" s="128" t="e">
        <f ca="1">IF(AND($AX112&lt;&gt;"",BE112&lt;&gt;"",BG112&gt;=IF(BG113="",0,BG113)),SUM(INDIRECT("bh"&amp;ROW()-BG112+1):BH112),"")</f>
        <v>#N/A</v>
      </c>
      <c r="BJ112" s="128" t="e">
        <f t="shared" ca="1" si="71"/>
        <v>#N/A</v>
      </c>
      <c r="BK112" s="128" t="e">
        <f t="shared" ca="1" si="72"/>
        <v>#N/A</v>
      </c>
      <c r="BL112" s="128" t="e">
        <f ca="1">IF(BK112="","",LEFT(AX112,3)&amp;TEXT(VLOOKUP(BK112,基本設定!$D$3:$E$50,2,FALSE),"000"))</f>
        <v>#N/A</v>
      </c>
      <c r="BM112" s="128" t="e">
        <f ca="1">IF(BL112="","",VLOOKUP(BL112,単価設定!$A$3:$F$477,6,FALSE))</f>
        <v>#N/A</v>
      </c>
      <c r="BN112" s="135"/>
      <c r="BO112" s="135"/>
      <c r="BP112" s="132"/>
      <c r="BQ112" s="135"/>
      <c r="BR112" s="136"/>
      <c r="BS112" s="136"/>
      <c r="BT112" s="127" t="str">
        <f t="shared" si="74"/>
        <v/>
      </c>
      <c r="BU112" s="127" t="str">
        <f t="shared" si="75"/>
        <v/>
      </c>
      <c r="BV112" s="126" t="str">
        <f t="shared" si="76"/>
        <v/>
      </c>
      <c r="BW112" s="126" t="str">
        <f t="shared" si="77"/>
        <v/>
      </c>
      <c r="BX112" s="128" t="str">
        <f t="shared" si="96"/>
        <v/>
      </c>
      <c r="BY112" s="124" t="str">
        <f t="shared" si="63"/>
        <v/>
      </c>
      <c r="BZ112" s="128" t="e">
        <f ca="1">IF(AND($AX112&lt;&gt;"",BV112&lt;&gt;"",BX112&gt;=IF(BX113="",0,BX113)),SUM(INDIRECT("by" &amp; ROW()-BX112+1):BY112),"")</f>
        <v>#N/A</v>
      </c>
      <c r="CA112" s="128" t="e">
        <f t="shared" ca="1" si="78"/>
        <v>#N/A</v>
      </c>
      <c r="CB112" s="128" t="e">
        <f t="shared" ca="1" si="79"/>
        <v>#N/A</v>
      </c>
      <c r="CC112" s="128" t="e">
        <f ca="1">IF(CB112="","",LEFT($AX112,3)&amp;TEXT(VLOOKUP(CB112,基本設定!$D$3:$E$50,2,FALSE),"100"))</f>
        <v>#N/A</v>
      </c>
      <c r="CD112" s="128" t="e">
        <f ca="1">IF(CC112="","",VLOOKUP(CC112,単価設定!$A$3:$F$477,6,FALSE))</f>
        <v>#N/A</v>
      </c>
      <c r="CE112" s="136"/>
      <c r="CF112" s="136"/>
      <c r="CG112" s="136"/>
      <c r="CH112" s="136"/>
      <c r="CI112" s="136"/>
      <c r="CJ112" s="136"/>
      <c r="CK112" s="128">
        <f t="shared" si="81"/>
        <v>0</v>
      </c>
      <c r="CL112" s="128" t="e">
        <f ca="1">SUM(CK$15:$CK112)</f>
        <v>#N/A</v>
      </c>
      <c r="CM112" s="128" t="e">
        <f t="shared" ca="1" si="82"/>
        <v>#N/A</v>
      </c>
      <c r="CN112" s="128" t="str">
        <f t="shared" si="98"/>
        <v/>
      </c>
      <c r="CO112" s="128" t="str">
        <f t="shared" si="83"/>
        <v/>
      </c>
      <c r="CP112" s="146" t="str">
        <f t="shared" si="84"/>
        <v/>
      </c>
      <c r="CQ112" s="146" t="str">
        <f t="shared" si="85"/>
        <v/>
      </c>
      <c r="CR112" s="146" t="str">
        <f t="shared" si="86"/>
        <v/>
      </c>
      <c r="CS112" s="146" t="str">
        <f t="shared" si="87"/>
        <v/>
      </c>
      <c r="CT112" s="128" t="e">
        <f ca="1">IF(BL112&lt;&gt;"",IF(COUNTIF(BL$15:BL112,BL112)=1,ROW(),""),"")</f>
        <v>#N/A</v>
      </c>
      <c r="CU112" s="128" t="e">
        <f ca="1">IF(CB112&lt;&gt;"",IF(COUNTIF(CB$15:CB112,CB112)=1,ROW(),""),"")</f>
        <v>#N/A</v>
      </c>
      <c r="CV112" s="128" t="str">
        <f>IF(CG112&lt;&gt;"",IF(COUNTIF(CG$15:CG112,CG112)=1,ROW(),""),"")</f>
        <v/>
      </c>
      <c r="CW112" s="146" t="str">
        <f>IF(CI112&lt;&gt;"",IF(COUNTIF(CI$15:CI112,CI112)=1,ROW(),""),"")</f>
        <v/>
      </c>
      <c r="CX112" s="128" t="str">
        <f t="shared" ca="1" si="88"/>
        <v/>
      </c>
      <c r="CY112" s="128" t="str">
        <f t="shared" ca="1" si="89"/>
        <v/>
      </c>
      <c r="CZ112" s="128" t="str">
        <f t="shared" ca="1" si="90"/>
        <v/>
      </c>
      <c r="DA112" s="146" t="str">
        <f t="shared" ca="1" si="91"/>
        <v/>
      </c>
      <c r="DC112" s="69"/>
      <c r="DD112" s="70"/>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64"/>
    </row>
    <row r="113" spans="1:163" ht="18" customHeight="1" x14ac:dyDescent="0.15">
      <c r="A113" s="32"/>
      <c r="B113" s="244"/>
      <c r="C113" s="244"/>
      <c r="D113" s="244"/>
      <c r="E113" s="316" t="str">
        <f>IF(B113="","",TEXT(TEXT(請求書!$D$15,"YYYY/MM") &amp; "/" &amp; TEXT(B113,"00"),"AAA"))</f>
        <v/>
      </c>
      <c r="F113" s="316"/>
      <c r="G113" s="316"/>
      <c r="H113" s="316"/>
      <c r="I113" s="271"/>
      <c r="J113" s="271"/>
      <c r="K113" s="271"/>
      <c r="L113" s="271"/>
      <c r="M113" s="271"/>
      <c r="N113" s="271"/>
      <c r="O113" s="272" t="str">
        <f>IF((L113-I113)=0,"",L113-I113)</f>
        <v/>
      </c>
      <c r="P113" s="272"/>
      <c r="Q113" s="273" t="str">
        <f>IF(AND(I113&lt;&gt;"",L113&lt;&gt;""),HOUR(O113)*60+MINUTE(O113),"")</f>
        <v/>
      </c>
      <c r="R113" s="274"/>
      <c r="S113" s="274"/>
      <c r="T113" s="274"/>
      <c r="U113" s="274"/>
      <c r="V113" s="275"/>
      <c r="W113" s="276" t="str">
        <f>IF(AND(BN113="",CE113=""),"",IF(OR(BN113="最低時間未満",CE113="最低時間未満"),"最低時間未満",SUM(BN113,CE113)/IF(OR(BN113="",CE113=""),1,AD113)))</f>
        <v/>
      </c>
      <c r="X113" s="277"/>
      <c r="Y113" s="277"/>
      <c r="Z113" s="277"/>
      <c r="AA113" s="278"/>
      <c r="AB113" s="249"/>
      <c r="AC113" s="250"/>
      <c r="AD113" s="249"/>
      <c r="AE113" s="250"/>
      <c r="AF113" s="251" t="str">
        <f t="shared" ref="AF113:AF143" si="99">IF(I113="","",CM113)</f>
        <v/>
      </c>
      <c r="AG113" s="252"/>
      <c r="AH113" s="253"/>
      <c r="AI113" s="254" t="str">
        <f>IF(I113="","",I113)</f>
        <v/>
      </c>
      <c r="AJ113" s="255"/>
      <c r="AK113" s="256"/>
      <c r="AL113" s="254" t="str">
        <f>IF(L113="","",L113)</f>
        <v/>
      </c>
      <c r="AM113" s="255"/>
      <c r="AN113" s="256"/>
      <c r="AO113" s="315"/>
      <c r="AP113" s="315"/>
      <c r="AQ113" s="315"/>
      <c r="AR113" s="315"/>
      <c r="AS113" s="244"/>
      <c r="AT113" s="244"/>
      <c r="AU113" s="244"/>
      <c r="AV113" s="244"/>
      <c r="AW113" s="100"/>
      <c r="AX113" s="90" t="e">
        <f t="shared" ca="1" si="64"/>
        <v>#N/A</v>
      </c>
      <c r="AY113" s="124" t="str">
        <f t="shared" ref="AY113:AY143" si="100">IF(AND(I113&lt;&gt;"",AW113&lt;&gt;2),ROW(),"")</f>
        <v/>
      </c>
      <c r="AZ113" s="125" t="str">
        <f t="shared" ref="AZ113:AZ143" si="101">IF(AND(I113&lt;&gt;"",AW113&lt;&gt;2),B113,"")</f>
        <v/>
      </c>
      <c r="BA113" s="126" t="str">
        <f t="shared" ref="BA113:BA143" si="102">IF(AND(I113&lt;&gt;"",AW113&lt;&gt;2),I113,"")</f>
        <v/>
      </c>
      <c r="BB113" s="126" t="str">
        <f t="shared" ref="BB113:BB143" si="103">IF(AND(I113&lt;&gt;"",AW113&lt;&gt;2),L113,"")</f>
        <v/>
      </c>
      <c r="BC113" s="127" t="str">
        <f t="shared" si="67"/>
        <v/>
      </c>
      <c r="BD113" s="127" t="str">
        <f t="shared" si="68"/>
        <v/>
      </c>
      <c r="BE113" s="126" t="str">
        <f t="shared" si="69"/>
        <v/>
      </c>
      <c r="BF113" s="126" t="str">
        <f t="shared" si="70"/>
        <v/>
      </c>
      <c r="BG113" s="128" t="str">
        <f t="shared" si="94"/>
        <v/>
      </c>
      <c r="BH113" s="124" t="str">
        <f t="shared" si="62"/>
        <v/>
      </c>
      <c r="BI113" s="128" t="e">
        <f ca="1">IF(AND($AX113&lt;&gt;"",BE113&lt;&gt;"",BG113&gt;=IF(BG114="",0,BG114)),SUM(INDIRECT("bh"&amp;ROW()-BG113+1):BH113),"")</f>
        <v>#N/A</v>
      </c>
      <c r="BJ113" s="128" t="e">
        <f t="shared" ca="1" si="71"/>
        <v>#N/A</v>
      </c>
      <c r="BK113" s="128" t="e">
        <f t="shared" ca="1" si="72"/>
        <v>#N/A</v>
      </c>
      <c r="BL113" s="128" t="e">
        <f ca="1">IF(BK113="","",LEFT(AX113,3)&amp;TEXT(VLOOKUP(BK113,基本設定!$D$3:$E$50,2,FALSE),"000"))</f>
        <v>#N/A</v>
      </c>
      <c r="BM113" s="128" t="e">
        <f ca="1">IF(BL113="","",VLOOKUP(BL113,単価設定!$A$3:$F$477,6,FALSE))</f>
        <v>#N/A</v>
      </c>
      <c r="BN113" s="128" t="str">
        <f t="shared" si="95"/>
        <v/>
      </c>
      <c r="BO113" s="128" t="str">
        <f t="shared" si="73"/>
        <v/>
      </c>
      <c r="BP113" s="124" t="str">
        <f t="shared" ref="BP113:BP143" si="104">IF(AND(I113&lt;&gt;"",OR(AW113=2,AD113=2)),ROW(),"")</f>
        <v/>
      </c>
      <c r="BQ113" s="128" t="str">
        <f t="shared" ref="BQ113:BQ143" si="105">IF(AND(I113&lt;&gt;"",OR(AW113=2,AD113=2)),B113,"")</f>
        <v/>
      </c>
      <c r="BR113" s="129" t="str">
        <f t="shared" ref="BR113:BR143" si="106">IF(AND(I113&lt;&gt;"",OR(AW113=2,AD113=2)),I113,"")</f>
        <v/>
      </c>
      <c r="BS113" s="129" t="str">
        <f t="shared" ref="BS113:BS143" si="107">IF(AND(I113&lt;&gt;"",OR(AW113=2,AD113=2)),L113,"")</f>
        <v/>
      </c>
      <c r="BT113" s="127" t="str">
        <f t="shared" si="74"/>
        <v/>
      </c>
      <c r="BU113" s="127" t="str">
        <f t="shared" si="75"/>
        <v/>
      </c>
      <c r="BV113" s="126" t="str">
        <f t="shared" si="76"/>
        <v/>
      </c>
      <c r="BW113" s="126" t="str">
        <f t="shared" si="77"/>
        <v/>
      </c>
      <c r="BX113" s="128" t="str">
        <f t="shared" si="96"/>
        <v/>
      </c>
      <c r="BY113" s="124" t="str">
        <f t="shared" si="63"/>
        <v/>
      </c>
      <c r="BZ113" s="128" t="e">
        <f ca="1">IF(AND($AX113&lt;&gt;"",BV113&lt;&gt;"",BX113&gt;=IF(BX114="",0,BX114)),SUM(INDIRECT("by" &amp; ROW()-BX113+1):BY113),"")</f>
        <v>#N/A</v>
      </c>
      <c r="CA113" s="128" t="e">
        <f t="shared" ca="1" si="78"/>
        <v>#N/A</v>
      </c>
      <c r="CB113" s="128" t="e">
        <f t="shared" ca="1" si="79"/>
        <v>#N/A</v>
      </c>
      <c r="CC113" s="128" t="e">
        <f ca="1">IF(CB113="","",LEFT($AX113,3)&amp;TEXT(VLOOKUP(CB113,基本設定!$D$3:$E$50,2,FALSE),"100"))</f>
        <v>#N/A</v>
      </c>
      <c r="CD113" s="128" t="e">
        <f ca="1">IF(CC113="","",VLOOKUP(CC113,単価設定!$A$3:$F$477,6,FALSE))</f>
        <v>#N/A</v>
      </c>
      <c r="CE113" s="128" t="str">
        <f t="shared" si="97"/>
        <v/>
      </c>
      <c r="CF113" s="128" t="str">
        <f t="shared" si="80"/>
        <v/>
      </c>
      <c r="CG113" s="128" t="e">
        <f t="shared" ca="1" si="54"/>
        <v>#N/A</v>
      </c>
      <c r="CH113" s="128" t="e">
        <f ca="1">IF(CG113="","",VLOOKUP(CG113,単価設定!$A$3:$F$478,6,FALSE))</f>
        <v>#N/A</v>
      </c>
      <c r="CI113" s="128" t="e">
        <f t="shared" ca="1" si="55"/>
        <v>#N/A</v>
      </c>
      <c r="CJ113" s="128" t="e">
        <f ca="1">IF(CI113="","",VLOOKUP(CI113,単価設定!$A$3:$F$478,6,FALSE))</f>
        <v>#N/A</v>
      </c>
      <c r="CK113" s="128" t="e">
        <f t="shared" ca="1" si="81"/>
        <v>#N/A</v>
      </c>
      <c r="CL113" s="128" t="e">
        <f ca="1">SUM(CK$15:$CK113)</f>
        <v>#N/A</v>
      </c>
      <c r="CM113" s="128" t="e">
        <f t="shared" ca="1" si="82"/>
        <v>#N/A</v>
      </c>
      <c r="CN113" s="128" t="e">
        <f t="shared" ca="1" si="98"/>
        <v>#N/A</v>
      </c>
      <c r="CO113" s="128" t="e">
        <f t="shared" ca="1" si="83"/>
        <v>#N/A</v>
      </c>
      <c r="CP113" s="146" t="e">
        <f t="shared" ca="1" si="84"/>
        <v>#N/A</v>
      </c>
      <c r="CQ113" s="146" t="e">
        <f t="shared" ca="1" si="85"/>
        <v>#N/A</v>
      </c>
      <c r="CR113" s="146" t="e">
        <f t="shared" ca="1" si="86"/>
        <v>#N/A</v>
      </c>
      <c r="CS113" s="146" t="e">
        <f t="shared" ca="1" si="87"/>
        <v>#N/A</v>
      </c>
      <c r="CT113" s="128" t="e">
        <f ca="1">IF(BL113&lt;&gt;"",IF(COUNTIF(BL$15:BL113,BL113)=1,ROW(),""),"")</f>
        <v>#N/A</v>
      </c>
      <c r="CU113" s="128" t="e">
        <f ca="1">IF(CB113&lt;&gt;"",IF(COUNTIF(CB$15:CB113,CB113)=1,ROW(),""),"")</f>
        <v>#N/A</v>
      </c>
      <c r="CV113" s="128" t="e">
        <f ca="1">IF(CG113&lt;&gt;"",IF(COUNTIF(CG$15:CG113,CG113)=1,ROW(),""),"")</f>
        <v>#N/A</v>
      </c>
      <c r="CW113" s="146" t="e">
        <f ca="1">IF(CI113&lt;&gt;"",IF(COUNTIF(CI$15:CI113,CI113)=1,ROW(),""),"")</f>
        <v>#N/A</v>
      </c>
      <c r="CX113" s="128" t="str">
        <f t="shared" ca="1" si="88"/>
        <v/>
      </c>
      <c r="CY113" s="128" t="str">
        <f t="shared" ca="1" si="89"/>
        <v/>
      </c>
      <c r="CZ113" s="128" t="str">
        <f t="shared" ca="1" si="90"/>
        <v/>
      </c>
      <c r="DA113" s="146" t="str">
        <f t="shared" ca="1" si="91"/>
        <v/>
      </c>
      <c r="DC113" s="32"/>
      <c r="DD113" s="65"/>
      <c r="DE113" s="323" t="s">
        <v>134</v>
      </c>
      <c r="DF113" s="324"/>
      <c r="DG113" s="325"/>
      <c r="DH113" s="317" t="s">
        <v>125</v>
      </c>
      <c r="DI113" s="318"/>
      <c r="DJ113" s="318"/>
      <c r="DK113" s="318"/>
      <c r="DL113" s="318"/>
      <c r="DM113" s="318"/>
      <c r="DN113" s="318"/>
      <c r="DO113" s="318"/>
      <c r="DP113" s="319"/>
      <c r="DQ113" s="317" t="s">
        <v>126</v>
      </c>
      <c r="DR113" s="318"/>
      <c r="DS113" s="318"/>
      <c r="DT113" s="318"/>
      <c r="DU113" s="318"/>
      <c r="DV113" s="318"/>
      <c r="DW113" s="318"/>
      <c r="DX113" s="318"/>
      <c r="DY113" s="318"/>
      <c r="DZ113" s="318"/>
      <c r="EA113" s="318"/>
      <c r="EB113" s="318"/>
      <c r="EC113" s="319"/>
      <c r="ED113" s="317" t="s">
        <v>115</v>
      </c>
      <c r="EE113" s="318"/>
      <c r="EF113" s="318"/>
      <c r="EG113" s="318"/>
      <c r="EH113" s="318"/>
      <c r="EI113" s="318"/>
      <c r="EJ113" s="318"/>
      <c r="EK113" s="318"/>
      <c r="EL113" s="319"/>
      <c r="EM113" s="317" t="s">
        <v>127</v>
      </c>
      <c r="EN113" s="318"/>
      <c r="EO113" s="318"/>
      <c r="EP113" s="318"/>
      <c r="EQ113" s="319"/>
      <c r="ER113" s="317" t="s">
        <v>128</v>
      </c>
      <c r="ES113" s="318"/>
      <c r="ET113" s="318"/>
      <c r="EU113" s="318"/>
      <c r="EV113" s="318"/>
      <c r="EW113" s="318"/>
      <c r="EX113" s="318"/>
      <c r="EY113" s="318"/>
      <c r="EZ113" s="318"/>
      <c r="FA113" s="318"/>
      <c r="FB113" s="319"/>
      <c r="FC113" s="317" t="s">
        <v>129</v>
      </c>
      <c r="FD113" s="318"/>
      <c r="FE113" s="318"/>
      <c r="FF113" s="319"/>
      <c r="FG113" s="64"/>
    </row>
    <row r="114" spans="1:163" ht="18" customHeight="1" x14ac:dyDescent="0.15">
      <c r="A114" s="32"/>
      <c r="B114" s="244"/>
      <c r="C114" s="244"/>
      <c r="D114" s="244"/>
      <c r="E114" s="316" t="str">
        <f>IF(B114="","",TEXT(TEXT(請求書!$D$15,"YYYY/MM") &amp; "/" &amp; TEXT(B114,"00"),"AAA"))</f>
        <v/>
      </c>
      <c r="F114" s="269"/>
      <c r="G114" s="269"/>
      <c r="H114" s="270"/>
      <c r="I114" s="271"/>
      <c r="J114" s="271"/>
      <c r="K114" s="271"/>
      <c r="L114" s="271"/>
      <c r="M114" s="271"/>
      <c r="N114" s="271"/>
      <c r="O114" s="272" t="str">
        <f t="shared" ref="O114:O143" si="108">IF((L114-I114)=0,"",L114-I114)</f>
        <v/>
      </c>
      <c r="P114" s="272"/>
      <c r="Q114" s="273" t="str">
        <f>IF(AND(I114&lt;&gt;"",L114&lt;&gt;""),HOUR(O114)*60+MINUTE(O114),"")</f>
        <v/>
      </c>
      <c r="R114" s="274"/>
      <c r="S114" s="274"/>
      <c r="T114" s="274"/>
      <c r="U114" s="274"/>
      <c r="V114" s="275"/>
      <c r="W114" s="276" t="str">
        <f t="shared" ref="W114:W143" si="109">IF(AND(BN114="",CE114=""),"",IF(OR(BN114="最低時間未満",CE114="最低時間未満"),"最低時間未満",SUM(BN114,CE114)/IF(OR(BN114="",CE114=""),1,AD114)))</f>
        <v/>
      </c>
      <c r="X114" s="277"/>
      <c r="Y114" s="277"/>
      <c r="Z114" s="277"/>
      <c r="AA114" s="278"/>
      <c r="AB114" s="249"/>
      <c r="AC114" s="250"/>
      <c r="AD114" s="249"/>
      <c r="AE114" s="250"/>
      <c r="AF114" s="251" t="str">
        <f t="shared" si="99"/>
        <v/>
      </c>
      <c r="AG114" s="252"/>
      <c r="AH114" s="253"/>
      <c r="AI114" s="254" t="str">
        <f>IF(I114="","",I114)</f>
        <v/>
      </c>
      <c r="AJ114" s="255"/>
      <c r="AK114" s="256"/>
      <c r="AL114" s="254" t="str">
        <f>IF(L114="","",L114)</f>
        <v/>
      </c>
      <c r="AM114" s="255"/>
      <c r="AN114" s="256"/>
      <c r="AO114" s="315"/>
      <c r="AP114" s="315"/>
      <c r="AQ114" s="315"/>
      <c r="AR114" s="315"/>
      <c r="AS114" s="244"/>
      <c r="AT114" s="244"/>
      <c r="AU114" s="244"/>
      <c r="AV114" s="244"/>
      <c r="AW114" s="100"/>
      <c r="AX114" s="90" t="e">
        <f t="shared" ca="1" si="64"/>
        <v>#N/A</v>
      </c>
      <c r="AY114" s="124" t="str">
        <f t="shared" si="100"/>
        <v/>
      </c>
      <c r="AZ114" s="125" t="str">
        <f t="shared" si="101"/>
        <v/>
      </c>
      <c r="BA114" s="126" t="str">
        <f t="shared" si="102"/>
        <v/>
      </c>
      <c r="BB114" s="126" t="str">
        <f t="shared" si="103"/>
        <v/>
      </c>
      <c r="BC114" s="127" t="str">
        <f t="shared" si="67"/>
        <v/>
      </c>
      <c r="BD114" s="127" t="str">
        <f t="shared" si="68"/>
        <v/>
      </c>
      <c r="BE114" s="126" t="str">
        <f t="shared" si="69"/>
        <v/>
      </c>
      <c r="BF114" s="126" t="str">
        <f t="shared" si="70"/>
        <v/>
      </c>
      <c r="BG114" s="128" t="str">
        <f t="shared" si="94"/>
        <v/>
      </c>
      <c r="BH114" s="124" t="str">
        <f t="shared" si="62"/>
        <v/>
      </c>
      <c r="BI114" s="128" t="e">
        <f ca="1">IF(AND($AX114&lt;&gt;"",BE114&lt;&gt;"",BG114&gt;=IF(BG115="",0,BG115)),SUM(INDIRECT("bh"&amp;ROW()-BG114+1):BH114),"")</f>
        <v>#N/A</v>
      </c>
      <c r="BJ114" s="128" t="e">
        <f t="shared" ca="1" si="71"/>
        <v>#N/A</v>
      </c>
      <c r="BK114" s="128" t="e">
        <f t="shared" ca="1" si="72"/>
        <v>#N/A</v>
      </c>
      <c r="BL114" s="128" t="e">
        <f ca="1">IF(BK114="","",LEFT(AX114,3)&amp;TEXT(VLOOKUP(BK114,基本設定!$D$3:$E$50,2,FALSE),"000"))</f>
        <v>#N/A</v>
      </c>
      <c r="BM114" s="128" t="e">
        <f ca="1">IF(BL114="","",VLOOKUP(BL114,単価設定!$A$3:$F$477,6,FALSE))</f>
        <v>#N/A</v>
      </c>
      <c r="BN114" s="128" t="str">
        <f t="shared" si="95"/>
        <v/>
      </c>
      <c r="BO114" s="128" t="str">
        <f t="shared" si="73"/>
        <v/>
      </c>
      <c r="BP114" s="124" t="str">
        <f t="shared" si="104"/>
        <v/>
      </c>
      <c r="BQ114" s="128" t="str">
        <f t="shared" si="105"/>
        <v/>
      </c>
      <c r="BR114" s="129" t="str">
        <f t="shared" si="106"/>
        <v/>
      </c>
      <c r="BS114" s="129" t="str">
        <f t="shared" si="107"/>
        <v/>
      </c>
      <c r="BT114" s="127" t="str">
        <f t="shared" si="74"/>
        <v/>
      </c>
      <c r="BU114" s="127" t="str">
        <f t="shared" si="75"/>
        <v/>
      </c>
      <c r="BV114" s="126" t="str">
        <f t="shared" si="76"/>
        <v/>
      </c>
      <c r="BW114" s="126" t="str">
        <f t="shared" si="77"/>
        <v/>
      </c>
      <c r="BX114" s="128" t="str">
        <f t="shared" si="96"/>
        <v/>
      </c>
      <c r="BY114" s="124" t="str">
        <f t="shared" si="63"/>
        <v/>
      </c>
      <c r="BZ114" s="128" t="e">
        <f ca="1">IF(AND($AX114&lt;&gt;"",BV114&lt;&gt;"",BX114&gt;=IF(BX115="",0,BX115)),SUM(INDIRECT("by" &amp; ROW()-BX114+1):BY114),"")</f>
        <v>#N/A</v>
      </c>
      <c r="CA114" s="128" t="e">
        <f t="shared" ca="1" si="78"/>
        <v>#N/A</v>
      </c>
      <c r="CB114" s="128" t="e">
        <f t="shared" ca="1" si="79"/>
        <v>#N/A</v>
      </c>
      <c r="CC114" s="128" t="e">
        <f ca="1">IF(CB114="","",LEFT($AX114,3)&amp;TEXT(VLOOKUP(CB114,基本設定!$D$3:$E$50,2,FALSE),"100"))</f>
        <v>#N/A</v>
      </c>
      <c r="CD114" s="128" t="e">
        <f ca="1">IF(CC114="","",VLOOKUP(CC114,単価設定!$A$3:$F$477,6,FALSE))</f>
        <v>#N/A</v>
      </c>
      <c r="CE114" s="128" t="str">
        <f t="shared" si="97"/>
        <v/>
      </c>
      <c r="CF114" s="128" t="str">
        <f t="shared" si="80"/>
        <v/>
      </c>
      <c r="CG114" s="128" t="e">
        <f t="shared" ca="1" si="54"/>
        <v>#N/A</v>
      </c>
      <c r="CH114" s="128" t="e">
        <f ca="1">IF(CG114="","",VLOOKUP(CG114,単価設定!$A$3:$F$478,6,FALSE))</f>
        <v>#N/A</v>
      </c>
      <c r="CI114" s="128" t="e">
        <f t="shared" ca="1" si="55"/>
        <v>#N/A</v>
      </c>
      <c r="CJ114" s="128" t="e">
        <f ca="1">IF(CI114="","",VLOOKUP(CI114,単価設定!$A$3:$F$478,6,FALSE))</f>
        <v>#N/A</v>
      </c>
      <c r="CK114" s="128" t="e">
        <f t="shared" ca="1" si="81"/>
        <v>#N/A</v>
      </c>
      <c r="CL114" s="128" t="e">
        <f ca="1">SUM(CK$15:$CK114)</f>
        <v>#N/A</v>
      </c>
      <c r="CM114" s="128" t="e">
        <f t="shared" ca="1" si="82"/>
        <v>#N/A</v>
      </c>
      <c r="CN114" s="128" t="e">
        <f t="shared" ca="1" si="98"/>
        <v>#N/A</v>
      </c>
      <c r="CO114" s="128" t="e">
        <f t="shared" ca="1" si="83"/>
        <v>#N/A</v>
      </c>
      <c r="CP114" s="146" t="e">
        <f t="shared" ca="1" si="84"/>
        <v>#N/A</v>
      </c>
      <c r="CQ114" s="146" t="e">
        <f t="shared" ca="1" si="85"/>
        <v>#N/A</v>
      </c>
      <c r="CR114" s="146" t="e">
        <f t="shared" ca="1" si="86"/>
        <v>#N/A</v>
      </c>
      <c r="CS114" s="146" t="e">
        <f t="shared" ca="1" si="87"/>
        <v>#N/A</v>
      </c>
      <c r="CT114" s="128" t="e">
        <f ca="1">IF(BL114&lt;&gt;"",IF(COUNTIF(BL$15:BL114,BL114)=1,ROW(),""),"")</f>
        <v>#N/A</v>
      </c>
      <c r="CU114" s="128" t="e">
        <f ca="1">IF(CB114&lt;&gt;"",IF(COUNTIF(CB$15:CB114,CB114)=1,ROW(),""),"")</f>
        <v>#N/A</v>
      </c>
      <c r="CV114" s="128" t="e">
        <f ca="1">IF(CG114&lt;&gt;"",IF(COUNTIF(CG$15:CG114,CG114)=1,ROW(),""),"")</f>
        <v>#N/A</v>
      </c>
      <c r="CW114" s="146" t="e">
        <f ca="1">IF(CI114&lt;&gt;"",IF(COUNTIF(CI$15:CI114,CI114)=1,ROW(),""),"")</f>
        <v>#N/A</v>
      </c>
      <c r="CX114" s="128" t="str">
        <f t="shared" ca="1" si="88"/>
        <v/>
      </c>
      <c r="CY114" s="128" t="str">
        <f t="shared" ca="1" si="89"/>
        <v/>
      </c>
      <c r="CZ114" s="128" t="str">
        <f t="shared" ca="1" si="90"/>
        <v/>
      </c>
      <c r="DA114" s="146" t="str">
        <f t="shared" ca="1" si="91"/>
        <v/>
      </c>
      <c r="DC114" s="32"/>
      <c r="DD114" s="65"/>
      <c r="DE114" s="326"/>
      <c r="DF114" s="327"/>
      <c r="DG114" s="328"/>
      <c r="DH114" s="320"/>
      <c r="DI114" s="321"/>
      <c r="DJ114" s="321"/>
      <c r="DK114" s="321"/>
      <c r="DL114" s="321"/>
      <c r="DM114" s="321"/>
      <c r="DN114" s="321"/>
      <c r="DO114" s="321"/>
      <c r="DP114" s="322"/>
      <c r="DQ114" s="320"/>
      <c r="DR114" s="321"/>
      <c r="DS114" s="321"/>
      <c r="DT114" s="321"/>
      <c r="DU114" s="321"/>
      <c r="DV114" s="321"/>
      <c r="DW114" s="321"/>
      <c r="DX114" s="321"/>
      <c r="DY114" s="321"/>
      <c r="DZ114" s="321"/>
      <c r="EA114" s="321"/>
      <c r="EB114" s="321"/>
      <c r="EC114" s="322"/>
      <c r="ED114" s="320"/>
      <c r="EE114" s="321"/>
      <c r="EF114" s="321"/>
      <c r="EG114" s="321"/>
      <c r="EH114" s="321"/>
      <c r="EI114" s="321"/>
      <c r="EJ114" s="321"/>
      <c r="EK114" s="321"/>
      <c r="EL114" s="322"/>
      <c r="EM114" s="320"/>
      <c r="EN114" s="321"/>
      <c r="EO114" s="321"/>
      <c r="EP114" s="321"/>
      <c r="EQ114" s="322"/>
      <c r="ER114" s="320"/>
      <c r="ES114" s="321"/>
      <c r="ET114" s="321"/>
      <c r="EU114" s="321"/>
      <c r="EV114" s="321"/>
      <c r="EW114" s="321"/>
      <c r="EX114" s="321"/>
      <c r="EY114" s="321"/>
      <c r="EZ114" s="321"/>
      <c r="FA114" s="321"/>
      <c r="FB114" s="322"/>
      <c r="FC114" s="320"/>
      <c r="FD114" s="321"/>
      <c r="FE114" s="321"/>
      <c r="FF114" s="322"/>
      <c r="FG114" s="64"/>
    </row>
    <row r="115" spans="1:163" ht="18" customHeight="1" x14ac:dyDescent="0.15">
      <c r="B115" s="244"/>
      <c r="C115" s="244"/>
      <c r="D115" s="244"/>
      <c r="E115" s="268" t="str">
        <f>IF(B115="","",TEXT(TEXT(請求書!$D$15,"YYYY/MM") &amp; "/" &amp; TEXT(B115,"00"),"AAA"))</f>
        <v/>
      </c>
      <c r="F115" s="269"/>
      <c r="G115" s="269"/>
      <c r="H115" s="270"/>
      <c r="I115" s="271"/>
      <c r="J115" s="271"/>
      <c r="K115" s="271"/>
      <c r="L115" s="271"/>
      <c r="M115" s="271"/>
      <c r="N115" s="271"/>
      <c r="O115" s="272" t="str">
        <f t="shared" si="108"/>
        <v/>
      </c>
      <c r="P115" s="272"/>
      <c r="Q115" s="273" t="str">
        <f>IF(AND(I115&lt;&gt;"",L115&lt;&gt;""),HOUR(O115)*60+MINUTE(O115),"")</f>
        <v/>
      </c>
      <c r="R115" s="274"/>
      <c r="S115" s="274"/>
      <c r="T115" s="274"/>
      <c r="U115" s="274"/>
      <c r="V115" s="275"/>
      <c r="W115" s="276" t="str">
        <f t="shared" si="109"/>
        <v/>
      </c>
      <c r="X115" s="277"/>
      <c r="Y115" s="277"/>
      <c r="Z115" s="277"/>
      <c r="AA115" s="278"/>
      <c r="AB115" s="249"/>
      <c r="AC115" s="250"/>
      <c r="AD115" s="249"/>
      <c r="AE115" s="250"/>
      <c r="AF115" s="251" t="str">
        <f t="shared" si="99"/>
        <v/>
      </c>
      <c r="AG115" s="252"/>
      <c r="AH115" s="253"/>
      <c r="AI115" s="254" t="str">
        <f>IF(I115="","",I115)</f>
        <v/>
      </c>
      <c r="AJ115" s="255"/>
      <c r="AK115" s="256"/>
      <c r="AL115" s="254" t="str">
        <f>IF(L115="","",L115)</f>
        <v/>
      </c>
      <c r="AM115" s="255"/>
      <c r="AN115" s="256"/>
      <c r="AO115" s="315"/>
      <c r="AP115" s="315"/>
      <c r="AQ115" s="315"/>
      <c r="AR115" s="315"/>
      <c r="AS115" s="244"/>
      <c r="AT115" s="244"/>
      <c r="AU115" s="244"/>
      <c r="AV115" s="244"/>
      <c r="AW115" s="100"/>
      <c r="AX115" s="90" t="e">
        <f t="shared" ca="1" si="64"/>
        <v>#N/A</v>
      </c>
      <c r="AY115" s="124" t="str">
        <f t="shared" si="100"/>
        <v/>
      </c>
      <c r="AZ115" s="125" t="str">
        <f t="shared" si="101"/>
        <v/>
      </c>
      <c r="BA115" s="126" t="str">
        <f t="shared" si="102"/>
        <v/>
      </c>
      <c r="BB115" s="126" t="str">
        <f t="shared" si="103"/>
        <v/>
      </c>
      <c r="BC115" s="127" t="str">
        <f t="shared" si="67"/>
        <v/>
      </c>
      <c r="BD115" s="127" t="str">
        <f t="shared" si="68"/>
        <v/>
      </c>
      <c r="BE115" s="126" t="str">
        <f t="shared" si="69"/>
        <v/>
      </c>
      <c r="BF115" s="126" t="str">
        <f t="shared" si="70"/>
        <v/>
      </c>
      <c r="BG115" s="128" t="str">
        <f t="shared" si="94"/>
        <v/>
      </c>
      <c r="BH115" s="124" t="str">
        <f t="shared" si="62"/>
        <v/>
      </c>
      <c r="BI115" s="128" t="e">
        <f ca="1">IF(AND($AX115&lt;&gt;"",BE115&lt;&gt;"",BG115&gt;=IF(BG116="",0,BG116)),SUM(INDIRECT("bh"&amp;ROW()-BG115+1):BH115),"")</f>
        <v>#N/A</v>
      </c>
      <c r="BJ115" s="128" t="e">
        <f t="shared" ca="1" si="71"/>
        <v>#N/A</v>
      </c>
      <c r="BK115" s="128" t="e">
        <f t="shared" ca="1" si="72"/>
        <v>#N/A</v>
      </c>
      <c r="BL115" s="128" t="e">
        <f ca="1">IF(BK115="","",LEFT(AX115,3)&amp;TEXT(VLOOKUP(BK115,基本設定!$D$3:$E$50,2,FALSE),"000"))</f>
        <v>#N/A</v>
      </c>
      <c r="BM115" s="128" t="e">
        <f ca="1">IF(BL115="","",VLOOKUP(BL115,単価設定!$A$3:$F$477,6,FALSE))</f>
        <v>#N/A</v>
      </c>
      <c r="BN115" s="128" t="str">
        <f t="shared" si="95"/>
        <v/>
      </c>
      <c r="BO115" s="128" t="str">
        <f t="shared" si="73"/>
        <v/>
      </c>
      <c r="BP115" s="124" t="str">
        <f t="shared" si="104"/>
        <v/>
      </c>
      <c r="BQ115" s="128" t="str">
        <f t="shared" si="105"/>
        <v/>
      </c>
      <c r="BR115" s="129" t="str">
        <f t="shared" si="106"/>
        <v/>
      </c>
      <c r="BS115" s="129" t="str">
        <f t="shared" si="107"/>
        <v/>
      </c>
      <c r="BT115" s="127" t="str">
        <f t="shared" si="74"/>
        <v/>
      </c>
      <c r="BU115" s="127" t="str">
        <f t="shared" si="75"/>
        <v/>
      </c>
      <c r="BV115" s="126" t="str">
        <f t="shared" si="76"/>
        <v/>
      </c>
      <c r="BW115" s="126" t="str">
        <f t="shared" si="77"/>
        <v/>
      </c>
      <c r="BX115" s="128" t="str">
        <f t="shared" si="96"/>
        <v/>
      </c>
      <c r="BY115" s="124" t="str">
        <f t="shared" si="63"/>
        <v/>
      </c>
      <c r="BZ115" s="128" t="e">
        <f ca="1">IF(AND($AX115&lt;&gt;"",BV115&lt;&gt;"",BX115&gt;=IF(BX116="",0,BX116)),SUM(INDIRECT("by" &amp; ROW()-BX115+1):BY115),"")</f>
        <v>#N/A</v>
      </c>
      <c r="CA115" s="128" t="e">
        <f t="shared" ca="1" si="78"/>
        <v>#N/A</v>
      </c>
      <c r="CB115" s="128" t="e">
        <f t="shared" ca="1" si="79"/>
        <v>#N/A</v>
      </c>
      <c r="CC115" s="128" t="e">
        <f ca="1">IF(CB115="","",LEFT($AX115,3)&amp;TEXT(VLOOKUP(CB115,基本設定!$D$3:$E$50,2,FALSE),"100"))</f>
        <v>#N/A</v>
      </c>
      <c r="CD115" s="128" t="e">
        <f ca="1">IF(CC115="","",VLOOKUP(CC115,単価設定!$A$3:$F$477,6,FALSE))</f>
        <v>#N/A</v>
      </c>
      <c r="CE115" s="128" t="str">
        <f t="shared" si="97"/>
        <v/>
      </c>
      <c r="CF115" s="128" t="str">
        <f t="shared" si="80"/>
        <v/>
      </c>
      <c r="CG115" s="128" t="e">
        <f t="shared" ca="1" si="54"/>
        <v>#N/A</v>
      </c>
      <c r="CH115" s="128" t="e">
        <f ca="1">IF(CG115="","",VLOOKUP(CG115,単価設定!$A$3:$F$478,6,FALSE))</f>
        <v>#N/A</v>
      </c>
      <c r="CI115" s="128" t="e">
        <f t="shared" ca="1" si="55"/>
        <v>#N/A</v>
      </c>
      <c r="CJ115" s="128" t="e">
        <f ca="1">IF(CI115="","",VLOOKUP(CI115,単価設定!$A$3:$F$478,6,FALSE))</f>
        <v>#N/A</v>
      </c>
      <c r="CK115" s="128" t="e">
        <f t="shared" ca="1" si="81"/>
        <v>#N/A</v>
      </c>
      <c r="CL115" s="128" t="e">
        <f ca="1">SUM(CK$15:$CK115)</f>
        <v>#N/A</v>
      </c>
      <c r="CM115" s="128" t="e">
        <f t="shared" ca="1" si="82"/>
        <v>#N/A</v>
      </c>
      <c r="CN115" s="128" t="e">
        <f t="shared" ca="1" si="98"/>
        <v>#N/A</v>
      </c>
      <c r="CO115" s="128" t="e">
        <f t="shared" ca="1" si="83"/>
        <v>#N/A</v>
      </c>
      <c r="CP115" s="146" t="e">
        <f t="shared" ca="1" si="84"/>
        <v>#N/A</v>
      </c>
      <c r="CQ115" s="146" t="e">
        <f t="shared" ca="1" si="85"/>
        <v>#N/A</v>
      </c>
      <c r="CR115" s="146" t="e">
        <f t="shared" ca="1" si="86"/>
        <v>#N/A</v>
      </c>
      <c r="CS115" s="146" t="e">
        <f t="shared" ca="1" si="87"/>
        <v>#N/A</v>
      </c>
      <c r="CT115" s="128" t="e">
        <f ca="1">IF(BL115&lt;&gt;"",IF(COUNTIF(BL$15:BL115,BL115)=1,ROW(),""),"")</f>
        <v>#N/A</v>
      </c>
      <c r="CU115" s="128" t="e">
        <f ca="1">IF(CB115&lt;&gt;"",IF(COUNTIF(CB$15:CB115,CB115)=1,ROW(),""),"")</f>
        <v>#N/A</v>
      </c>
      <c r="CV115" s="128" t="e">
        <f ca="1">IF(CG115&lt;&gt;"",IF(COUNTIF(CG$15:CG115,CG115)=1,ROW(),""),"")</f>
        <v>#N/A</v>
      </c>
      <c r="CW115" s="146" t="e">
        <f ca="1">IF(CI115&lt;&gt;"",IF(COUNTIF(CI$15:CI115,CI115)=1,ROW(),""),"")</f>
        <v>#N/A</v>
      </c>
      <c r="CX115" s="128" t="str">
        <f t="shared" ca="1" si="88"/>
        <v/>
      </c>
      <c r="CY115" s="128" t="str">
        <f t="shared" ca="1" si="89"/>
        <v/>
      </c>
      <c r="CZ115" s="128" t="str">
        <f t="shared" ca="1" si="90"/>
        <v/>
      </c>
      <c r="DA115" s="146" t="str">
        <f t="shared" ca="1" si="91"/>
        <v/>
      </c>
      <c r="DD115" s="65"/>
      <c r="DE115" s="326"/>
      <c r="DF115" s="327"/>
      <c r="DG115" s="328"/>
      <c r="DH115" s="303" t="str">
        <f ca="1">IFERROR(VLOOKUP(TEXT(SMALL($CX$15:$DA$143,21),"000000"),単価設定!$A$3:$F$478,1,FALSE),"")</f>
        <v/>
      </c>
      <c r="DI115" s="304"/>
      <c r="DJ115" s="304"/>
      <c r="DK115" s="304"/>
      <c r="DL115" s="304"/>
      <c r="DM115" s="304"/>
      <c r="DN115" s="304"/>
      <c r="DO115" s="304"/>
      <c r="DP115" s="305"/>
      <c r="DQ115" s="306" t="str">
        <f ca="1">IF(ISERROR(VLOOKUP(DH115,単価設定!$A$3:$F$478,4,FALSE)),"",VLOOKUP(DH115,単価設定!$A$3:$F$478,4,FALSE))</f>
        <v/>
      </c>
      <c r="DR115" s="307"/>
      <c r="DS115" s="307"/>
      <c r="DT115" s="307"/>
      <c r="DU115" s="307"/>
      <c r="DV115" s="307"/>
      <c r="DW115" s="307"/>
      <c r="DX115" s="307"/>
      <c r="DY115" s="307"/>
      <c r="DZ115" s="307"/>
      <c r="EA115" s="307"/>
      <c r="EB115" s="307"/>
      <c r="EC115" s="308"/>
      <c r="ED115" s="264" t="str">
        <f ca="1">IF(ISERROR(VLOOKUP(DH115,単価設定!$A$3:$F$478,5,FALSE)),"",VLOOKUP(DH115,単価設定!$A$3:$F$478,5,FALSE))</f>
        <v/>
      </c>
      <c r="EE115" s="265"/>
      <c r="EF115" s="265"/>
      <c r="EG115" s="265"/>
      <c r="EH115" s="265"/>
      <c r="EI115" s="265"/>
      <c r="EJ115" s="265"/>
      <c r="EK115" s="265"/>
      <c r="EL115" s="281"/>
      <c r="EM115" s="303" t="str">
        <f ca="1">IF(DH115="","",COUNTIF($BL$15:$BL$143,DH115)+COUNTIF($CC$15:$CC$143,DH115)+COUNTIF($CG$15:$CG$143,DH115)+COUNTIF($CI$15:$CI$143,DH115))</f>
        <v/>
      </c>
      <c r="EN115" s="304"/>
      <c r="EO115" s="304"/>
      <c r="EP115" s="304"/>
      <c r="EQ115" s="305"/>
      <c r="ER115" s="264" t="str">
        <f ca="1">IF(AND(ED115&lt;&gt;"",EM115&lt;&gt;""),IF(ED115*EM115=0,"",ED115*EM115),"")</f>
        <v/>
      </c>
      <c r="ES115" s="265"/>
      <c r="ET115" s="265"/>
      <c r="EU115" s="265"/>
      <c r="EV115" s="265"/>
      <c r="EW115" s="265"/>
      <c r="EX115" s="265"/>
      <c r="EY115" s="265"/>
      <c r="EZ115" s="265"/>
      <c r="FA115" s="265"/>
      <c r="FB115" s="281"/>
      <c r="FC115" s="258"/>
      <c r="FD115" s="259"/>
      <c r="FE115" s="259"/>
      <c r="FF115" s="260"/>
      <c r="FG115" s="64"/>
    </row>
    <row r="116" spans="1:163" ht="18" customHeight="1" x14ac:dyDescent="0.15">
      <c r="B116" s="244"/>
      <c r="C116" s="244"/>
      <c r="D116" s="244"/>
      <c r="E116" s="268" t="str">
        <f>IF(B116="","",TEXT(TEXT(請求書!$D$15,"YYYY/MM") &amp; "/" &amp; TEXT(B116,"00"),"AAA"))</f>
        <v/>
      </c>
      <c r="F116" s="269"/>
      <c r="G116" s="269"/>
      <c r="H116" s="270"/>
      <c r="I116" s="271"/>
      <c r="J116" s="271"/>
      <c r="K116" s="271"/>
      <c r="L116" s="271"/>
      <c r="M116" s="271"/>
      <c r="N116" s="271"/>
      <c r="O116" s="272" t="str">
        <f t="shared" si="108"/>
        <v/>
      </c>
      <c r="P116" s="272"/>
      <c r="Q116" s="273" t="str">
        <f>IF(AND(I116&lt;&gt;"",L116&lt;&gt;""),HOUR(O116)*60+MINUTE(O116),"")</f>
        <v/>
      </c>
      <c r="R116" s="274"/>
      <c r="S116" s="274"/>
      <c r="T116" s="274"/>
      <c r="U116" s="274"/>
      <c r="V116" s="275"/>
      <c r="W116" s="276" t="str">
        <f t="shared" si="109"/>
        <v/>
      </c>
      <c r="X116" s="277"/>
      <c r="Y116" s="277"/>
      <c r="Z116" s="277"/>
      <c r="AA116" s="278"/>
      <c r="AB116" s="249"/>
      <c r="AC116" s="250"/>
      <c r="AD116" s="249"/>
      <c r="AE116" s="250"/>
      <c r="AF116" s="251" t="str">
        <f t="shared" si="99"/>
        <v/>
      </c>
      <c r="AG116" s="252"/>
      <c r="AH116" s="253"/>
      <c r="AI116" s="254" t="str">
        <f t="shared" ref="AI116:AI118" si="110">IF(I116="","",I116)</f>
        <v/>
      </c>
      <c r="AJ116" s="255"/>
      <c r="AK116" s="256"/>
      <c r="AL116" s="254" t="str">
        <f t="shared" ref="AL116:AL143" si="111">IF(L116="","",L116)</f>
        <v/>
      </c>
      <c r="AM116" s="255"/>
      <c r="AN116" s="256"/>
      <c r="AO116" s="315"/>
      <c r="AP116" s="315"/>
      <c r="AQ116" s="315"/>
      <c r="AR116" s="315"/>
      <c r="AS116" s="244"/>
      <c r="AT116" s="244"/>
      <c r="AU116" s="244"/>
      <c r="AV116" s="244"/>
      <c r="AW116" s="100"/>
      <c r="AX116" s="90" t="e">
        <f t="shared" ca="1" si="64"/>
        <v>#N/A</v>
      </c>
      <c r="AY116" s="124" t="str">
        <f t="shared" si="100"/>
        <v/>
      </c>
      <c r="AZ116" s="125" t="str">
        <f t="shared" si="101"/>
        <v/>
      </c>
      <c r="BA116" s="126" t="str">
        <f t="shared" si="102"/>
        <v/>
      </c>
      <c r="BB116" s="126" t="str">
        <f t="shared" si="103"/>
        <v/>
      </c>
      <c r="BC116" s="127" t="str">
        <f t="shared" si="67"/>
        <v/>
      </c>
      <c r="BD116" s="127" t="str">
        <f t="shared" si="68"/>
        <v/>
      </c>
      <c r="BE116" s="126" t="str">
        <f t="shared" si="69"/>
        <v/>
      </c>
      <c r="BF116" s="126" t="str">
        <f t="shared" si="70"/>
        <v/>
      </c>
      <c r="BG116" s="128" t="str">
        <f t="shared" si="94"/>
        <v/>
      </c>
      <c r="BH116" s="124" t="str">
        <f t="shared" si="62"/>
        <v/>
      </c>
      <c r="BI116" s="128" t="e">
        <f ca="1">IF(AND($AX116&lt;&gt;"",BE116&lt;&gt;"",BG116&gt;=IF(BG117="",0,BG117)),SUM(INDIRECT("bh"&amp;ROW()-BG116+1):BH116),"")</f>
        <v>#N/A</v>
      </c>
      <c r="BJ116" s="128" t="e">
        <f t="shared" ca="1" si="71"/>
        <v>#N/A</v>
      </c>
      <c r="BK116" s="128" t="e">
        <f t="shared" ca="1" si="72"/>
        <v>#N/A</v>
      </c>
      <c r="BL116" s="128" t="e">
        <f ca="1">IF(BK116="","",LEFT(AX116,3)&amp;TEXT(VLOOKUP(BK116,基本設定!$D$3:$E$50,2,FALSE),"000"))</f>
        <v>#N/A</v>
      </c>
      <c r="BM116" s="128" t="e">
        <f ca="1">IF(BL116="","",VLOOKUP(BL116,単価設定!$A$3:$F$477,6,FALSE))</f>
        <v>#N/A</v>
      </c>
      <c r="BN116" s="128" t="str">
        <f t="shared" si="95"/>
        <v/>
      </c>
      <c r="BO116" s="128" t="str">
        <f t="shared" si="73"/>
        <v/>
      </c>
      <c r="BP116" s="124" t="str">
        <f t="shared" si="104"/>
        <v/>
      </c>
      <c r="BQ116" s="128" t="str">
        <f t="shared" si="105"/>
        <v/>
      </c>
      <c r="BR116" s="129" t="str">
        <f t="shared" si="106"/>
        <v/>
      </c>
      <c r="BS116" s="129" t="str">
        <f t="shared" si="107"/>
        <v/>
      </c>
      <c r="BT116" s="127" t="str">
        <f t="shared" si="74"/>
        <v/>
      </c>
      <c r="BU116" s="127" t="str">
        <f t="shared" si="75"/>
        <v/>
      </c>
      <c r="BV116" s="126" t="str">
        <f t="shared" si="76"/>
        <v/>
      </c>
      <c r="BW116" s="126" t="str">
        <f t="shared" si="77"/>
        <v/>
      </c>
      <c r="BX116" s="128" t="str">
        <f t="shared" si="96"/>
        <v/>
      </c>
      <c r="BY116" s="124" t="str">
        <f t="shared" si="63"/>
        <v/>
      </c>
      <c r="BZ116" s="128" t="e">
        <f ca="1">IF(AND($AX116&lt;&gt;"",BV116&lt;&gt;"",BX116&gt;=IF(BX117="",0,BX117)),SUM(INDIRECT("by" &amp; ROW()-BX116+1):BY116),"")</f>
        <v>#N/A</v>
      </c>
      <c r="CA116" s="128" t="e">
        <f t="shared" ca="1" si="78"/>
        <v>#N/A</v>
      </c>
      <c r="CB116" s="128" t="e">
        <f t="shared" ca="1" si="79"/>
        <v>#N/A</v>
      </c>
      <c r="CC116" s="128" t="e">
        <f ca="1">IF(CB116="","",LEFT($AX116,3)&amp;TEXT(VLOOKUP(CB116,基本設定!$D$3:$E$50,2,FALSE),"100"))</f>
        <v>#N/A</v>
      </c>
      <c r="CD116" s="128" t="e">
        <f ca="1">IF(CC116="","",VLOOKUP(CC116,単価設定!$A$3:$F$477,6,FALSE))</f>
        <v>#N/A</v>
      </c>
      <c r="CE116" s="128" t="str">
        <f t="shared" si="97"/>
        <v/>
      </c>
      <c r="CF116" s="128" t="str">
        <f t="shared" si="80"/>
        <v/>
      </c>
      <c r="CG116" s="128" t="e">
        <f t="shared" ca="1" si="54"/>
        <v>#N/A</v>
      </c>
      <c r="CH116" s="128" t="e">
        <f ca="1">IF(CG116="","",VLOOKUP(CG116,単価設定!$A$3:$F$478,6,FALSE))</f>
        <v>#N/A</v>
      </c>
      <c r="CI116" s="128" t="e">
        <f t="shared" ca="1" si="55"/>
        <v>#N/A</v>
      </c>
      <c r="CJ116" s="128" t="e">
        <f ca="1">IF(CI116="","",VLOOKUP(CI116,単価設定!$A$3:$F$478,6,FALSE))</f>
        <v>#N/A</v>
      </c>
      <c r="CK116" s="128" t="e">
        <f t="shared" ca="1" si="81"/>
        <v>#N/A</v>
      </c>
      <c r="CL116" s="128" t="e">
        <f ca="1">SUM(CK$15:$CK116)</f>
        <v>#N/A</v>
      </c>
      <c r="CM116" s="128" t="e">
        <f t="shared" ca="1" si="82"/>
        <v>#N/A</v>
      </c>
      <c r="CN116" s="128" t="e">
        <f t="shared" ca="1" si="98"/>
        <v>#N/A</v>
      </c>
      <c r="CO116" s="128" t="e">
        <f t="shared" ca="1" si="83"/>
        <v>#N/A</v>
      </c>
      <c r="CP116" s="146" t="e">
        <f t="shared" ca="1" si="84"/>
        <v>#N/A</v>
      </c>
      <c r="CQ116" s="146" t="e">
        <f t="shared" ca="1" si="85"/>
        <v>#N/A</v>
      </c>
      <c r="CR116" s="146" t="e">
        <f t="shared" ca="1" si="86"/>
        <v>#N/A</v>
      </c>
      <c r="CS116" s="146" t="e">
        <f t="shared" ca="1" si="87"/>
        <v>#N/A</v>
      </c>
      <c r="CT116" s="128" t="e">
        <f ca="1">IF(BL116&lt;&gt;"",IF(COUNTIF(BL$15:BL116,BL116)=1,ROW(),""),"")</f>
        <v>#N/A</v>
      </c>
      <c r="CU116" s="128" t="e">
        <f ca="1">IF(CB116&lt;&gt;"",IF(COUNTIF(CB$15:CB116,CB116)=1,ROW(),""),"")</f>
        <v>#N/A</v>
      </c>
      <c r="CV116" s="128" t="e">
        <f ca="1">IF(CG116&lt;&gt;"",IF(COUNTIF(CG$15:CG116,CG116)=1,ROW(),""),"")</f>
        <v>#N/A</v>
      </c>
      <c r="CW116" s="146" t="e">
        <f ca="1">IF(CI116&lt;&gt;"",IF(COUNTIF(CI$15:CI116,CI116)=1,ROW(),""),"")</f>
        <v>#N/A</v>
      </c>
      <c r="CX116" s="128" t="str">
        <f t="shared" ca="1" si="88"/>
        <v/>
      </c>
      <c r="CY116" s="128" t="str">
        <f t="shared" ca="1" si="89"/>
        <v/>
      </c>
      <c r="CZ116" s="128" t="str">
        <f t="shared" ca="1" si="90"/>
        <v/>
      </c>
      <c r="DA116" s="146" t="str">
        <f t="shared" ca="1" si="91"/>
        <v/>
      </c>
      <c r="DD116" s="65"/>
      <c r="DE116" s="326"/>
      <c r="DF116" s="327"/>
      <c r="DG116" s="328"/>
      <c r="DH116" s="211"/>
      <c r="DI116" s="212"/>
      <c r="DJ116" s="212"/>
      <c r="DK116" s="212"/>
      <c r="DL116" s="212"/>
      <c r="DM116" s="212"/>
      <c r="DN116" s="212"/>
      <c r="DO116" s="212"/>
      <c r="DP116" s="213"/>
      <c r="DQ116" s="312"/>
      <c r="DR116" s="313"/>
      <c r="DS116" s="313"/>
      <c r="DT116" s="313"/>
      <c r="DU116" s="313"/>
      <c r="DV116" s="313"/>
      <c r="DW116" s="313"/>
      <c r="DX116" s="313"/>
      <c r="DY116" s="313"/>
      <c r="DZ116" s="313"/>
      <c r="EA116" s="313"/>
      <c r="EB116" s="313"/>
      <c r="EC116" s="314"/>
      <c r="ED116" s="266"/>
      <c r="EE116" s="267"/>
      <c r="EF116" s="267"/>
      <c r="EG116" s="267"/>
      <c r="EH116" s="267"/>
      <c r="EI116" s="267"/>
      <c r="EJ116" s="267"/>
      <c r="EK116" s="267"/>
      <c r="EL116" s="282"/>
      <c r="EM116" s="211"/>
      <c r="EN116" s="212"/>
      <c r="EO116" s="212"/>
      <c r="EP116" s="212"/>
      <c r="EQ116" s="213"/>
      <c r="ER116" s="266"/>
      <c r="ES116" s="267"/>
      <c r="ET116" s="267"/>
      <c r="EU116" s="267"/>
      <c r="EV116" s="267"/>
      <c r="EW116" s="267"/>
      <c r="EX116" s="267"/>
      <c r="EY116" s="267"/>
      <c r="EZ116" s="267"/>
      <c r="FA116" s="267"/>
      <c r="FB116" s="282"/>
      <c r="FC116" s="261"/>
      <c r="FD116" s="262"/>
      <c r="FE116" s="262"/>
      <c r="FF116" s="263"/>
      <c r="FG116" s="64"/>
    </row>
    <row r="117" spans="1:163" ht="18" customHeight="1" x14ac:dyDescent="0.15">
      <c r="B117" s="244"/>
      <c r="C117" s="244"/>
      <c r="D117" s="244"/>
      <c r="E117" s="268" t="str">
        <f>IF(B117="","",TEXT(TEXT(請求書!$D$15,"YYYY/MM") &amp; "/" &amp; TEXT(B117,"00"),"AAA"))</f>
        <v/>
      </c>
      <c r="F117" s="269"/>
      <c r="G117" s="269"/>
      <c r="H117" s="270"/>
      <c r="I117" s="271"/>
      <c r="J117" s="271"/>
      <c r="K117" s="271"/>
      <c r="L117" s="271"/>
      <c r="M117" s="271"/>
      <c r="N117" s="271"/>
      <c r="O117" s="272" t="str">
        <f t="shared" si="108"/>
        <v/>
      </c>
      <c r="P117" s="272"/>
      <c r="Q117" s="273" t="str">
        <f t="shared" ref="Q117:Q143" si="112">IF(AND(I117&lt;&gt;"",L117&lt;&gt;""),HOUR(O117)*60+MINUTE(O117),"")</f>
        <v/>
      </c>
      <c r="R117" s="274"/>
      <c r="S117" s="274"/>
      <c r="T117" s="274"/>
      <c r="U117" s="274"/>
      <c r="V117" s="275"/>
      <c r="W117" s="276" t="str">
        <f t="shared" si="109"/>
        <v/>
      </c>
      <c r="X117" s="277"/>
      <c r="Y117" s="277"/>
      <c r="Z117" s="277"/>
      <c r="AA117" s="278"/>
      <c r="AB117" s="249"/>
      <c r="AC117" s="250"/>
      <c r="AD117" s="249"/>
      <c r="AE117" s="250"/>
      <c r="AF117" s="251" t="str">
        <f t="shared" si="99"/>
        <v/>
      </c>
      <c r="AG117" s="252"/>
      <c r="AH117" s="253"/>
      <c r="AI117" s="254" t="str">
        <f t="shared" si="110"/>
        <v/>
      </c>
      <c r="AJ117" s="255"/>
      <c r="AK117" s="256"/>
      <c r="AL117" s="254" t="str">
        <f t="shared" si="111"/>
        <v/>
      </c>
      <c r="AM117" s="255"/>
      <c r="AN117" s="256"/>
      <c r="AO117" s="315"/>
      <c r="AP117" s="315"/>
      <c r="AQ117" s="315"/>
      <c r="AR117" s="315"/>
      <c r="AS117" s="244"/>
      <c r="AT117" s="244"/>
      <c r="AU117" s="244"/>
      <c r="AV117" s="244"/>
      <c r="AW117" s="100"/>
      <c r="AX117" s="90" t="e">
        <f t="shared" ca="1" si="64"/>
        <v>#N/A</v>
      </c>
      <c r="AY117" s="124" t="str">
        <f t="shared" si="100"/>
        <v/>
      </c>
      <c r="AZ117" s="125" t="str">
        <f t="shared" si="101"/>
        <v/>
      </c>
      <c r="BA117" s="126" t="str">
        <f t="shared" si="102"/>
        <v/>
      </c>
      <c r="BB117" s="126" t="str">
        <f t="shared" si="103"/>
        <v/>
      </c>
      <c r="BC117" s="127" t="str">
        <f t="shared" si="67"/>
        <v/>
      </c>
      <c r="BD117" s="127" t="str">
        <f t="shared" si="68"/>
        <v/>
      </c>
      <c r="BE117" s="126" t="str">
        <f t="shared" si="69"/>
        <v/>
      </c>
      <c r="BF117" s="126" t="str">
        <f t="shared" si="70"/>
        <v/>
      </c>
      <c r="BG117" s="128" t="str">
        <f t="shared" si="94"/>
        <v/>
      </c>
      <c r="BH117" s="124" t="str">
        <f t="shared" si="62"/>
        <v/>
      </c>
      <c r="BI117" s="128" t="e">
        <f ca="1">IF(AND($AX117&lt;&gt;"",BE117&lt;&gt;"",BG117&gt;=IF(BG118="",0,BG118)),SUM(INDIRECT("bh"&amp;ROW()-BG117+1):BH117),"")</f>
        <v>#N/A</v>
      </c>
      <c r="BJ117" s="128" t="e">
        <f t="shared" ca="1" si="71"/>
        <v>#N/A</v>
      </c>
      <c r="BK117" s="128" t="e">
        <f t="shared" ca="1" si="72"/>
        <v>#N/A</v>
      </c>
      <c r="BL117" s="128" t="e">
        <f ca="1">IF(BK117="","",LEFT(AX117,3)&amp;TEXT(VLOOKUP(BK117,基本設定!$D$3:$E$50,2,FALSE),"000"))</f>
        <v>#N/A</v>
      </c>
      <c r="BM117" s="128" t="e">
        <f ca="1">IF(BL117="","",VLOOKUP(BL117,単価設定!$A$3:$F$477,6,FALSE))</f>
        <v>#N/A</v>
      </c>
      <c r="BN117" s="128" t="str">
        <f t="shared" si="95"/>
        <v/>
      </c>
      <c r="BO117" s="128" t="str">
        <f t="shared" si="73"/>
        <v/>
      </c>
      <c r="BP117" s="124" t="str">
        <f t="shared" si="104"/>
        <v/>
      </c>
      <c r="BQ117" s="128" t="str">
        <f t="shared" si="105"/>
        <v/>
      </c>
      <c r="BR117" s="129" t="str">
        <f t="shared" si="106"/>
        <v/>
      </c>
      <c r="BS117" s="129" t="str">
        <f t="shared" si="107"/>
        <v/>
      </c>
      <c r="BT117" s="127" t="str">
        <f t="shared" si="74"/>
        <v/>
      </c>
      <c r="BU117" s="127" t="str">
        <f t="shared" si="75"/>
        <v/>
      </c>
      <c r="BV117" s="126" t="str">
        <f t="shared" si="76"/>
        <v/>
      </c>
      <c r="BW117" s="126" t="str">
        <f t="shared" si="77"/>
        <v/>
      </c>
      <c r="BX117" s="128" t="str">
        <f t="shared" si="96"/>
        <v/>
      </c>
      <c r="BY117" s="124" t="str">
        <f t="shared" si="63"/>
        <v/>
      </c>
      <c r="BZ117" s="128" t="e">
        <f ca="1">IF(AND($AX117&lt;&gt;"",BV117&lt;&gt;"",BX117&gt;=IF(BX118="",0,BX118)),SUM(INDIRECT("by" &amp; ROW()-BX117+1):BY117),"")</f>
        <v>#N/A</v>
      </c>
      <c r="CA117" s="128" t="e">
        <f t="shared" ca="1" si="78"/>
        <v>#N/A</v>
      </c>
      <c r="CB117" s="128" t="e">
        <f t="shared" ca="1" si="79"/>
        <v>#N/A</v>
      </c>
      <c r="CC117" s="128" t="e">
        <f ca="1">IF(CB117="","",LEFT($AX117,3)&amp;TEXT(VLOOKUP(CB117,基本設定!$D$3:$E$50,2,FALSE),"100"))</f>
        <v>#N/A</v>
      </c>
      <c r="CD117" s="128" t="e">
        <f ca="1">IF(CC117="","",VLOOKUP(CC117,単価設定!$A$3:$F$477,6,FALSE))</f>
        <v>#N/A</v>
      </c>
      <c r="CE117" s="128" t="str">
        <f t="shared" si="97"/>
        <v/>
      </c>
      <c r="CF117" s="128" t="str">
        <f t="shared" si="80"/>
        <v/>
      </c>
      <c r="CG117" s="128" t="e">
        <f t="shared" ca="1" si="54"/>
        <v>#N/A</v>
      </c>
      <c r="CH117" s="128" t="e">
        <f ca="1">IF(CG117="","",VLOOKUP(CG117,単価設定!$A$3:$F$478,6,FALSE))</f>
        <v>#N/A</v>
      </c>
      <c r="CI117" s="128" t="e">
        <f t="shared" ca="1" si="55"/>
        <v>#N/A</v>
      </c>
      <c r="CJ117" s="128" t="e">
        <f ca="1">IF(CI117="","",VLOOKUP(CI117,単価設定!$A$3:$F$478,6,FALSE))</f>
        <v>#N/A</v>
      </c>
      <c r="CK117" s="128" t="e">
        <f t="shared" ca="1" si="81"/>
        <v>#N/A</v>
      </c>
      <c r="CL117" s="128" t="e">
        <f ca="1">SUM(CK$15:$CK117)</f>
        <v>#N/A</v>
      </c>
      <c r="CM117" s="128" t="e">
        <f t="shared" ca="1" si="82"/>
        <v>#N/A</v>
      </c>
      <c r="CN117" s="128" t="e">
        <f t="shared" ca="1" si="98"/>
        <v>#N/A</v>
      </c>
      <c r="CO117" s="128" t="e">
        <f t="shared" ca="1" si="83"/>
        <v>#N/A</v>
      </c>
      <c r="CP117" s="146" t="e">
        <f t="shared" ca="1" si="84"/>
        <v>#N/A</v>
      </c>
      <c r="CQ117" s="146" t="e">
        <f t="shared" ca="1" si="85"/>
        <v>#N/A</v>
      </c>
      <c r="CR117" s="146" t="e">
        <f t="shared" ca="1" si="86"/>
        <v>#N/A</v>
      </c>
      <c r="CS117" s="146" t="e">
        <f t="shared" ca="1" si="87"/>
        <v>#N/A</v>
      </c>
      <c r="CT117" s="128" t="e">
        <f ca="1">IF(BL117&lt;&gt;"",IF(COUNTIF(BL$15:BL117,BL117)=1,ROW(),""),"")</f>
        <v>#N/A</v>
      </c>
      <c r="CU117" s="128" t="e">
        <f ca="1">IF(CB117&lt;&gt;"",IF(COUNTIF(CB$15:CB117,CB117)=1,ROW(),""),"")</f>
        <v>#N/A</v>
      </c>
      <c r="CV117" s="128" t="e">
        <f ca="1">IF(CG117&lt;&gt;"",IF(COUNTIF(CG$15:CG117,CG117)=1,ROW(),""),"")</f>
        <v>#N/A</v>
      </c>
      <c r="CW117" s="146" t="e">
        <f ca="1">IF(CI117&lt;&gt;"",IF(COUNTIF(CI$15:CI117,CI117)=1,ROW(),""),"")</f>
        <v>#N/A</v>
      </c>
      <c r="CX117" s="128" t="str">
        <f t="shared" ca="1" si="88"/>
        <v/>
      </c>
      <c r="CY117" s="128" t="str">
        <f t="shared" ca="1" si="89"/>
        <v/>
      </c>
      <c r="CZ117" s="128" t="str">
        <f t="shared" ca="1" si="90"/>
        <v/>
      </c>
      <c r="DA117" s="146" t="str">
        <f t="shared" ca="1" si="91"/>
        <v/>
      </c>
      <c r="DD117" s="65"/>
      <c r="DE117" s="326"/>
      <c r="DF117" s="327"/>
      <c r="DG117" s="328"/>
      <c r="DH117" s="303" t="str">
        <f ca="1">IFERROR(VLOOKUP(TEXT(SMALL($CX$15:$DA$143,22),"000000"),単価設定!$A$3:$F$478,1,FALSE),"")</f>
        <v/>
      </c>
      <c r="DI117" s="304"/>
      <c r="DJ117" s="304"/>
      <c r="DK117" s="304"/>
      <c r="DL117" s="304"/>
      <c r="DM117" s="304"/>
      <c r="DN117" s="304"/>
      <c r="DO117" s="304"/>
      <c r="DP117" s="305"/>
      <c r="DQ117" s="306" t="str">
        <f ca="1">IF(ISERROR(VLOOKUP(DH117,単価設定!$A$3:$F$478,4,FALSE)),"",VLOOKUP(DH117,単価設定!$A$3:$F$478,4,FALSE))</f>
        <v/>
      </c>
      <c r="DR117" s="307"/>
      <c r="DS117" s="307"/>
      <c r="DT117" s="307"/>
      <c r="DU117" s="307"/>
      <c r="DV117" s="307"/>
      <c r="DW117" s="307"/>
      <c r="DX117" s="307"/>
      <c r="DY117" s="307"/>
      <c r="DZ117" s="307"/>
      <c r="EA117" s="307"/>
      <c r="EB117" s="307"/>
      <c r="EC117" s="308"/>
      <c r="ED117" s="264" t="str">
        <f ca="1">IF(ISERROR(VLOOKUP(DH117,単価設定!$A$3:$F$478,5,FALSE)),"",VLOOKUP(DH117,単価設定!$A$3:$F$478,5,FALSE))</f>
        <v/>
      </c>
      <c r="EE117" s="265"/>
      <c r="EF117" s="265"/>
      <c r="EG117" s="265"/>
      <c r="EH117" s="265"/>
      <c r="EI117" s="265"/>
      <c r="EJ117" s="265"/>
      <c r="EK117" s="265"/>
      <c r="EL117" s="281"/>
      <c r="EM117" s="303" t="str">
        <f ca="1">IF(DH117="","",COUNTIF($BL$15:$BL$143,DH117)+COUNTIF($CC$15:$CC$143,DH117)+COUNTIF($CG$15:$CG$143,DH117)+COUNTIF($CI$15:$CI$143,DH117))</f>
        <v/>
      </c>
      <c r="EN117" s="304"/>
      <c r="EO117" s="304"/>
      <c r="EP117" s="304"/>
      <c r="EQ117" s="305"/>
      <c r="ER117" s="264" t="str">
        <f ca="1">IF(AND(ED117&lt;&gt;"",EM117&lt;&gt;""),IF(ED117*EM117=0,"",ED117*EM117),"")</f>
        <v/>
      </c>
      <c r="ES117" s="265"/>
      <c r="ET117" s="265"/>
      <c r="EU117" s="265"/>
      <c r="EV117" s="265"/>
      <c r="EW117" s="265"/>
      <c r="EX117" s="265"/>
      <c r="EY117" s="265"/>
      <c r="EZ117" s="265"/>
      <c r="FA117" s="265"/>
      <c r="FB117" s="281"/>
      <c r="FC117" s="258"/>
      <c r="FD117" s="259"/>
      <c r="FE117" s="259"/>
      <c r="FF117" s="260"/>
      <c r="FG117" s="64"/>
    </row>
    <row r="118" spans="1:163" ht="18" customHeight="1" x14ac:dyDescent="0.15">
      <c r="B118" s="244"/>
      <c r="C118" s="244"/>
      <c r="D118" s="244"/>
      <c r="E118" s="268" t="str">
        <f>IF(B118="","",TEXT(TEXT(請求書!$D$15,"YYYY/MM") &amp; "/" &amp; TEXT(B118,"00"),"AAA"))</f>
        <v/>
      </c>
      <c r="F118" s="269"/>
      <c r="G118" s="269"/>
      <c r="H118" s="270"/>
      <c r="I118" s="271"/>
      <c r="J118" s="271"/>
      <c r="K118" s="271"/>
      <c r="L118" s="271"/>
      <c r="M118" s="271"/>
      <c r="N118" s="271"/>
      <c r="O118" s="272" t="str">
        <f t="shared" si="108"/>
        <v/>
      </c>
      <c r="P118" s="272"/>
      <c r="Q118" s="273" t="str">
        <f t="shared" si="112"/>
        <v/>
      </c>
      <c r="R118" s="274"/>
      <c r="S118" s="274"/>
      <c r="T118" s="274"/>
      <c r="U118" s="274"/>
      <c r="V118" s="275"/>
      <c r="W118" s="276" t="str">
        <f t="shared" si="109"/>
        <v/>
      </c>
      <c r="X118" s="277"/>
      <c r="Y118" s="277"/>
      <c r="Z118" s="277"/>
      <c r="AA118" s="278"/>
      <c r="AB118" s="249"/>
      <c r="AC118" s="250"/>
      <c r="AD118" s="249"/>
      <c r="AE118" s="250"/>
      <c r="AF118" s="251" t="str">
        <f t="shared" si="99"/>
        <v/>
      </c>
      <c r="AG118" s="252"/>
      <c r="AH118" s="253"/>
      <c r="AI118" s="254" t="str">
        <f t="shared" si="110"/>
        <v/>
      </c>
      <c r="AJ118" s="255"/>
      <c r="AK118" s="256"/>
      <c r="AL118" s="254" t="str">
        <f t="shared" si="111"/>
        <v/>
      </c>
      <c r="AM118" s="255"/>
      <c r="AN118" s="256"/>
      <c r="AO118" s="315"/>
      <c r="AP118" s="315"/>
      <c r="AQ118" s="315"/>
      <c r="AR118" s="315"/>
      <c r="AS118" s="244"/>
      <c r="AT118" s="244"/>
      <c r="AU118" s="244"/>
      <c r="AV118" s="244"/>
      <c r="AW118" s="100"/>
      <c r="AX118" s="90" t="e">
        <f t="shared" ca="1" si="64"/>
        <v>#N/A</v>
      </c>
      <c r="AY118" s="124" t="str">
        <f t="shared" si="100"/>
        <v/>
      </c>
      <c r="AZ118" s="125" t="str">
        <f t="shared" si="101"/>
        <v/>
      </c>
      <c r="BA118" s="126" t="str">
        <f t="shared" si="102"/>
        <v/>
      </c>
      <c r="BB118" s="126" t="str">
        <f t="shared" si="103"/>
        <v/>
      </c>
      <c r="BC118" s="127" t="str">
        <f t="shared" si="67"/>
        <v/>
      </c>
      <c r="BD118" s="127" t="str">
        <f t="shared" si="68"/>
        <v/>
      </c>
      <c r="BE118" s="126" t="str">
        <f t="shared" si="69"/>
        <v/>
      </c>
      <c r="BF118" s="126" t="str">
        <f t="shared" si="70"/>
        <v/>
      </c>
      <c r="BG118" s="128" t="str">
        <f t="shared" si="94"/>
        <v/>
      </c>
      <c r="BH118" s="124" t="str">
        <f t="shared" si="62"/>
        <v/>
      </c>
      <c r="BI118" s="128" t="e">
        <f ca="1">IF(AND($AX118&lt;&gt;"",BE118&lt;&gt;"",BG118&gt;=IF(BG119="",0,BG119)),SUM(INDIRECT("bh"&amp;ROW()-BG118+1):BH118),"")</f>
        <v>#N/A</v>
      </c>
      <c r="BJ118" s="128" t="e">
        <f t="shared" ca="1" si="71"/>
        <v>#N/A</v>
      </c>
      <c r="BK118" s="128" t="e">
        <f t="shared" ca="1" si="72"/>
        <v>#N/A</v>
      </c>
      <c r="BL118" s="128" t="e">
        <f ca="1">IF(BK118="","",LEFT(AX118,3)&amp;TEXT(VLOOKUP(BK118,基本設定!$D$3:$E$50,2,FALSE),"000"))</f>
        <v>#N/A</v>
      </c>
      <c r="BM118" s="128" t="e">
        <f ca="1">IF(BL118="","",VLOOKUP(BL118,単価設定!$A$3:$F$477,6,FALSE))</f>
        <v>#N/A</v>
      </c>
      <c r="BN118" s="128" t="str">
        <f t="shared" si="95"/>
        <v/>
      </c>
      <c r="BO118" s="128" t="str">
        <f t="shared" si="73"/>
        <v/>
      </c>
      <c r="BP118" s="124" t="str">
        <f t="shared" si="104"/>
        <v/>
      </c>
      <c r="BQ118" s="128" t="str">
        <f t="shared" si="105"/>
        <v/>
      </c>
      <c r="BR118" s="129" t="str">
        <f t="shared" si="106"/>
        <v/>
      </c>
      <c r="BS118" s="129" t="str">
        <f t="shared" si="107"/>
        <v/>
      </c>
      <c r="BT118" s="127" t="str">
        <f t="shared" si="74"/>
        <v/>
      </c>
      <c r="BU118" s="127" t="str">
        <f t="shared" si="75"/>
        <v/>
      </c>
      <c r="BV118" s="126" t="str">
        <f t="shared" si="76"/>
        <v/>
      </c>
      <c r="BW118" s="126" t="str">
        <f t="shared" si="77"/>
        <v/>
      </c>
      <c r="BX118" s="128" t="str">
        <f t="shared" si="96"/>
        <v/>
      </c>
      <c r="BY118" s="124" t="str">
        <f t="shared" si="63"/>
        <v/>
      </c>
      <c r="BZ118" s="128" t="e">
        <f ca="1">IF(AND($AX118&lt;&gt;"",BV118&lt;&gt;"",BX118&gt;=IF(BX119="",0,BX119)),SUM(INDIRECT("by" &amp; ROW()-BX118+1):BY118),"")</f>
        <v>#N/A</v>
      </c>
      <c r="CA118" s="128" t="e">
        <f t="shared" ca="1" si="78"/>
        <v>#N/A</v>
      </c>
      <c r="CB118" s="128" t="e">
        <f t="shared" ca="1" si="79"/>
        <v>#N/A</v>
      </c>
      <c r="CC118" s="128" t="e">
        <f ca="1">IF(CB118="","",LEFT($AX118,3)&amp;TEXT(VLOOKUP(CB118,基本設定!$D$3:$E$50,2,FALSE),"100"))</f>
        <v>#N/A</v>
      </c>
      <c r="CD118" s="128" t="e">
        <f ca="1">IF(CC118="","",VLOOKUP(CC118,単価設定!$A$3:$F$477,6,FALSE))</f>
        <v>#N/A</v>
      </c>
      <c r="CE118" s="128" t="str">
        <f t="shared" si="97"/>
        <v/>
      </c>
      <c r="CF118" s="128" t="str">
        <f t="shared" si="80"/>
        <v/>
      </c>
      <c r="CG118" s="128" t="e">
        <f t="shared" ca="1" si="54"/>
        <v>#N/A</v>
      </c>
      <c r="CH118" s="128" t="e">
        <f ca="1">IF(CG118="","",VLOOKUP(CG118,単価設定!$A$3:$F$478,6,FALSE))</f>
        <v>#N/A</v>
      </c>
      <c r="CI118" s="128" t="e">
        <f t="shared" ca="1" si="55"/>
        <v>#N/A</v>
      </c>
      <c r="CJ118" s="128" t="e">
        <f ca="1">IF(CI118="","",VLOOKUP(CI118,単価設定!$A$3:$F$478,6,FALSE))</f>
        <v>#N/A</v>
      </c>
      <c r="CK118" s="128" t="e">
        <f t="shared" ca="1" si="81"/>
        <v>#N/A</v>
      </c>
      <c r="CL118" s="128" t="e">
        <f ca="1">SUM(CK$15:$CK118)</f>
        <v>#N/A</v>
      </c>
      <c r="CM118" s="128" t="e">
        <f t="shared" ca="1" si="82"/>
        <v>#N/A</v>
      </c>
      <c r="CN118" s="128" t="e">
        <f t="shared" ca="1" si="98"/>
        <v>#N/A</v>
      </c>
      <c r="CO118" s="128" t="e">
        <f t="shared" ca="1" si="83"/>
        <v>#N/A</v>
      </c>
      <c r="CP118" s="146" t="e">
        <f t="shared" ca="1" si="84"/>
        <v>#N/A</v>
      </c>
      <c r="CQ118" s="146" t="e">
        <f t="shared" ca="1" si="85"/>
        <v>#N/A</v>
      </c>
      <c r="CR118" s="146" t="e">
        <f t="shared" ca="1" si="86"/>
        <v>#N/A</v>
      </c>
      <c r="CS118" s="146" t="e">
        <f t="shared" ca="1" si="87"/>
        <v>#N/A</v>
      </c>
      <c r="CT118" s="128" t="e">
        <f ca="1">IF(BL118&lt;&gt;"",IF(COUNTIF(BL$15:BL118,BL118)=1,ROW(),""),"")</f>
        <v>#N/A</v>
      </c>
      <c r="CU118" s="128" t="e">
        <f ca="1">IF(CB118&lt;&gt;"",IF(COUNTIF(CB$15:CB118,CB118)=1,ROW(),""),"")</f>
        <v>#N/A</v>
      </c>
      <c r="CV118" s="128" t="e">
        <f ca="1">IF(CG118&lt;&gt;"",IF(COUNTIF(CG$15:CG118,CG118)=1,ROW(),""),"")</f>
        <v>#N/A</v>
      </c>
      <c r="CW118" s="146" t="e">
        <f ca="1">IF(CI118&lt;&gt;"",IF(COUNTIF(CI$15:CI118,CI118)=1,ROW(),""),"")</f>
        <v>#N/A</v>
      </c>
      <c r="CX118" s="128" t="str">
        <f t="shared" ca="1" si="88"/>
        <v/>
      </c>
      <c r="CY118" s="128" t="str">
        <f t="shared" ca="1" si="89"/>
        <v/>
      </c>
      <c r="CZ118" s="128" t="str">
        <f t="shared" ca="1" si="90"/>
        <v/>
      </c>
      <c r="DA118" s="146" t="str">
        <f t="shared" ca="1" si="91"/>
        <v/>
      </c>
      <c r="DD118" s="65"/>
      <c r="DE118" s="326"/>
      <c r="DF118" s="327"/>
      <c r="DG118" s="328"/>
      <c r="DH118" s="211"/>
      <c r="DI118" s="212"/>
      <c r="DJ118" s="212"/>
      <c r="DK118" s="212"/>
      <c r="DL118" s="212"/>
      <c r="DM118" s="212"/>
      <c r="DN118" s="212"/>
      <c r="DO118" s="212"/>
      <c r="DP118" s="213"/>
      <c r="DQ118" s="312"/>
      <c r="DR118" s="313"/>
      <c r="DS118" s="313"/>
      <c r="DT118" s="313"/>
      <c r="DU118" s="313"/>
      <c r="DV118" s="313"/>
      <c r="DW118" s="313"/>
      <c r="DX118" s="313"/>
      <c r="DY118" s="313"/>
      <c r="DZ118" s="313"/>
      <c r="EA118" s="313"/>
      <c r="EB118" s="313"/>
      <c r="EC118" s="314"/>
      <c r="ED118" s="266"/>
      <c r="EE118" s="267"/>
      <c r="EF118" s="267"/>
      <c r="EG118" s="267"/>
      <c r="EH118" s="267"/>
      <c r="EI118" s="267"/>
      <c r="EJ118" s="267"/>
      <c r="EK118" s="267"/>
      <c r="EL118" s="282"/>
      <c r="EM118" s="211"/>
      <c r="EN118" s="212"/>
      <c r="EO118" s="212"/>
      <c r="EP118" s="212"/>
      <c r="EQ118" s="213"/>
      <c r="ER118" s="266"/>
      <c r="ES118" s="267"/>
      <c r="ET118" s="267"/>
      <c r="EU118" s="267"/>
      <c r="EV118" s="267"/>
      <c r="EW118" s="267"/>
      <c r="EX118" s="267"/>
      <c r="EY118" s="267"/>
      <c r="EZ118" s="267"/>
      <c r="FA118" s="267"/>
      <c r="FB118" s="282"/>
      <c r="FC118" s="261"/>
      <c r="FD118" s="262"/>
      <c r="FE118" s="262"/>
      <c r="FF118" s="263"/>
      <c r="FG118" s="64"/>
    </row>
    <row r="119" spans="1:163" ht="18" customHeight="1" x14ac:dyDescent="0.15">
      <c r="B119" s="244"/>
      <c r="C119" s="244"/>
      <c r="D119" s="244"/>
      <c r="E119" s="316" t="str">
        <f>IF(B119="","",TEXT(TEXT(請求書!$D$15,"YYYY/MM") &amp; "/" &amp; TEXT(B119,"00"),"AAA"))</f>
        <v/>
      </c>
      <c r="F119" s="269"/>
      <c r="G119" s="269"/>
      <c r="H119" s="270"/>
      <c r="I119" s="271"/>
      <c r="J119" s="271"/>
      <c r="K119" s="271"/>
      <c r="L119" s="271"/>
      <c r="M119" s="271"/>
      <c r="N119" s="271"/>
      <c r="O119" s="272" t="str">
        <f t="shared" si="108"/>
        <v/>
      </c>
      <c r="P119" s="272"/>
      <c r="Q119" s="273" t="str">
        <f t="shared" si="112"/>
        <v/>
      </c>
      <c r="R119" s="274"/>
      <c r="S119" s="274"/>
      <c r="T119" s="274"/>
      <c r="U119" s="274"/>
      <c r="V119" s="275"/>
      <c r="W119" s="276" t="str">
        <f t="shared" si="109"/>
        <v/>
      </c>
      <c r="X119" s="277"/>
      <c r="Y119" s="277"/>
      <c r="Z119" s="277"/>
      <c r="AA119" s="278"/>
      <c r="AB119" s="249"/>
      <c r="AC119" s="250"/>
      <c r="AD119" s="249"/>
      <c r="AE119" s="250"/>
      <c r="AF119" s="251" t="str">
        <f t="shared" si="99"/>
        <v/>
      </c>
      <c r="AG119" s="252"/>
      <c r="AH119" s="253"/>
      <c r="AI119" s="254" t="str">
        <f>IF(I119="","",I119)</f>
        <v/>
      </c>
      <c r="AJ119" s="255"/>
      <c r="AK119" s="256"/>
      <c r="AL119" s="254" t="str">
        <f t="shared" si="111"/>
        <v/>
      </c>
      <c r="AM119" s="255"/>
      <c r="AN119" s="256"/>
      <c r="AO119" s="257"/>
      <c r="AP119" s="257"/>
      <c r="AQ119" s="257"/>
      <c r="AR119" s="257"/>
      <c r="AS119" s="244"/>
      <c r="AT119" s="244"/>
      <c r="AU119" s="244"/>
      <c r="AV119" s="244"/>
      <c r="AW119" s="100"/>
      <c r="AX119" s="90" t="e">
        <f t="shared" ca="1" si="64"/>
        <v>#N/A</v>
      </c>
      <c r="AY119" s="124" t="str">
        <f t="shared" si="100"/>
        <v/>
      </c>
      <c r="AZ119" s="125" t="str">
        <f t="shared" si="101"/>
        <v/>
      </c>
      <c r="BA119" s="126" t="str">
        <f t="shared" si="102"/>
        <v/>
      </c>
      <c r="BB119" s="126" t="str">
        <f t="shared" si="103"/>
        <v/>
      </c>
      <c r="BC119" s="127" t="str">
        <f t="shared" si="67"/>
        <v/>
      </c>
      <c r="BD119" s="127" t="str">
        <f t="shared" si="68"/>
        <v/>
      </c>
      <c r="BE119" s="126" t="str">
        <f t="shared" si="69"/>
        <v/>
      </c>
      <c r="BF119" s="126" t="str">
        <f t="shared" si="70"/>
        <v/>
      </c>
      <c r="BG119" s="128" t="str">
        <f t="shared" si="94"/>
        <v/>
      </c>
      <c r="BH119" s="124" t="str">
        <f t="shared" si="62"/>
        <v/>
      </c>
      <c r="BI119" s="128" t="e">
        <f ca="1">IF(AND($AX119&lt;&gt;"",BE119&lt;&gt;"",BG119&gt;=IF(BG120="",0,BG120)),SUM(INDIRECT("bh"&amp;ROW()-BG119+1):BH119),"")</f>
        <v>#N/A</v>
      </c>
      <c r="BJ119" s="128" t="e">
        <f t="shared" ca="1" si="71"/>
        <v>#N/A</v>
      </c>
      <c r="BK119" s="128" t="e">
        <f t="shared" ca="1" si="72"/>
        <v>#N/A</v>
      </c>
      <c r="BL119" s="128" t="e">
        <f ca="1">IF(BK119="","",LEFT(AX119,3)&amp;TEXT(VLOOKUP(BK119,基本設定!$D$3:$E$50,2,FALSE),"000"))</f>
        <v>#N/A</v>
      </c>
      <c r="BM119" s="128" t="e">
        <f ca="1">IF(BL119="","",VLOOKUP(BL119,単価設定!$A$3:$F$477,6,FALSE))</f>
        <v>#N/A</v>
      </c>
      <c r="BN119" s="128" t="str">
        <f t="shared" si="95"/>
        <v/>
      </c>
      <c r="BO119" s="128" t="str">
        <f t="shared" si="73"/>
        <v/>
      </c>
      <c r="BP119" s="124" t="str">
        <f t="shared" si="104"/>
        <v/>
      </c>
      <c r="BQ119" s="128" t="str">
        <f t="shared" si="105"/>
        <v/>
      </c>
      <c r="BR119" s="129" t="str">
        <f t="shared" si="106"/>
        <v/>
      </c>
      <c r="BS119" s="129" t="str">
        <f t="shared" si="107"/>
        <v/>
      </c>
      <c r="BT119" s="127" t="str">
        <f t="shared" si="74"/>
        <v/>
      </c>
      <c r="BU119" s="127" t="str">
        <f t="shared" si="75"/>
        <v/>
      </c>
      <c r="BV119" s="126" t="str">
        <f t="shared" si="76"/>
        <v/>
      </c>
      <c r="BW119" s="126" t="str">
        <f t="shared" si="77"/>
        <v/>
      </c>
      <c r="BX119" s="128" t="str">
        <f t="shared" si="96"/>
        <v/>
      </c>
      <c r="BY119" s="124" t="str">
        <f t="shared" si="63"/>
        <v/>
      </c>
      <c r="BZ119" s="128" t="e">
        <f ca="1">IF(AND($AX119&lt;&gt;"",BV119&lt;&gt;"",BX119&gt;=IF(BX120="",0,BX120)),SUM(INDIRECT("by" &amp; ROW()-BX119+1):BY119),"")</f>
        <v>#N/A</v>
      </c>
      <c r="CA119" s="128" t="e">
        <f t="shared" ca="1" si="78"/>
        <v>#N/A</v>
      </c>
      <c r="CB119" s="128" t="e">
        <f t="shared" ca="1" si="79"/>
        <v>#N/A</v>
      </c>
      <c r="CC119" s="128" t="e">
        <f ca="1">IF(CB119="","",LEFT($AX119,3)&amp;TEXT(VLOOKUP(CB119,基本設定!$D$3:$E$50,2,FALSE),"100"))</f>
        <v>#N/A</v>
      </c>
      <c r="CD119" s="128" t="e">
        <f ca="1">IF(CC119="","",VLOOKUP(CC119,単価設定!$A$3:$F$477,6,FALSE))</f>
        <v>#N/A</v>
      </c>
      <c r="CE119" s="128" t="str">
        <f t="shared" si="97"/>
        <v/>
      </c>
      <c r="CF119" s="128" t="str">
        <f t="shared" si="80"/>
        <v/>
      </c>
      <c r="CG119" s="128" t="e">
        <f t="shared" ca="1" si="54"/>
        <v>#N/A</v>
      </c>
      <c r="CH119" s="128" t="e">
        <f ca="1">IF(CG119="","",VLOOKUP(CG119,単価設定!$A$3:$F$478,6,FALSE))</f>
        <v>#N/A</v>
      </c>
      <c r="CI119" s="128" t="e">
        <f t="shared" ca="1" si="55"/>
        <v>#N/A</v>
      </c>
      <c r="CJ119" s="128" t="e">
        <f ca="1">IF(CI119="","",VLOOKUP(CI119,単価設定!$A$3:$F$478,6,FALSE))</f>
        <v>#N/A</v>
      </c>
      <c r="CK119" s="128" t="e">
        <f t="shared" ca="1" si="81"/>
        <v>#N/A</v>
      </c>
      <c r="CL119" s="128" t="e">
        <f ca="1">SUM(CK$15:$CK119)</f>
        <v>#N/A</v>
      </c>
      <c r="CM119" s="128" t="e">
        <f t="shared" ca="1" si="82"/>
        <v>#N/A</v>
      </c>
      <c r="CN119" s="128" t="e">
        <f t="shared" ca="1" si="98"/>
        <v>#N/A</v>
      </c>
      <c r="CO119" s="128" t="e">
        <f t="shared" ca="1" si="83"/>
        <v>#N/A</v>
      </c>
      <c r="CP119" s="146" t="e">
        <f t="shared" ca="1" si="84"/>
        <v>#N/A</v>
      </c>
      <c r="CQ119" s="146" t="e">
        <f t="shared" ca="1" si="85"/>
        <v>#N/A</v>
      </c>
      <c r="CR119" s="146" t="e">
        <f t="shared" ca="1" si="86"/>
        <v>#N/A</v>
      </c>
      <c r="CS119" s="146" t="e">
        <f t="shared" ca="1" si="87"/>
        <v>#N/A</v>
      </c>
      <c r="CT119" s="128" t="e">
        <f ca="1">IF(BL119&lt;&gt;"",IF(COUNTIF(BL$15:BL119,BL119)=1,ROW(),""),"")</f>
        <v>#N/A</v>
      </c>
      <c r="CU119" s="128" t="e">
        <f ca="1">IF(CB119&lt;&gt;"",IF(COUNTIF(CB$15:CB119,CB119)=1,ROW(),""),"")</f>
        <v>#N/A</v>
      </c>
      <c r="CV119" s="128" t="e">
        <f ca="1">IF(CG119&lt;&gt;"",IF(COUNTIF(CG$15:CG119,CG119)=1,ROW(),""),"")</f>
        <v>#N/A</v>
      </c>
      <c r="CW119" s="146" t="e">
        <f ca="1">IF(CI119&lt;&gt;"",IF(COUNTIF(CI$15:CI119,CI119)=1,ROW(),""),"")</f>
        <v>#N/A</v>
      </c>
      <c r="CX119" s="128" t="str">
        <f t="shared" ca="1" si="88"/>
        <v/>
      </c>
      <c r="CY119" s="128" t="str">
        <f t="shared" ca="1" si="89"/>
        <v/>
      </c>
      <c r="CZ119" s="128" t="str">
        <f t="shared" ca="1" si="90"/>
        <v/>
      </c>
      <c r="DA119" s="146" t="str">
        <f t="shared" ca="1" si="91"/>
        <v/>
      </c>
      <c r="DD119" s="65"/>
      <c r="DE119" s="326"/>
      <c r="DF119" s="327"/>
      <c r="DG119" s="328"/>
      <c r="DH119" s="303" t="str">
        <f ca="1">IFERROR(VLOOKUP(TEXT(SMALL($CX$15:$DA$143,23),"000000"),単価設定!$A$3:$F$478,1,FALSE),"")</f>
        <v/>
      </c>
      <c r="DI119" s="304"/>
      <c r="DJ119" s="304"/>
      <c r="DK119" s="304"/>
      <c r="DL119" s="304"/>
      <c r="DM119" s="304"/>
      <c r="DN119" s="304"/>
      <c r="DO119" s="304"/>
      <c r="DP119" s="305"/>
      <c r="DQ119" s="306" t="str">
        <f ca="1">IF(ISERROR(VLOOKUP(DH119,単価設定!$A$3:$F$478,4,FALSE)),"",VLOOKUP(DH119,単価設定!$A$3:$F$478,4,FALSE))</f>
        <v/>
      </c>
      <c r="DR119" s="307"/>
      <c r="DS119" s="307"/>
      <c r="DT119" s="307"/>
      <c r="DU119" s="307"/>
      <c r="DV119" s="307"/>
      <c r="DW119" s="307"/>
      <c r="DX119" s="307"/>
      <c r="DY119" s="307"/>
      <c r="DZ119" s="307"/>
      <c r="EA119" s="307"/>
      <c r="EB119" s="307"/>
      <c r="EC119" s="308"/>
      <c r="ED119" s="264" t="str">
        <f ca="1">IF(ISERROR(VLOOKUP(DH119,単価設定!$A$3:$F$478,5,FALSE)),"",VLOOKUP(DH119,単価設定!$A$3:$F$478,5,FALSE))</f>
        <v/>
      </c>
      <c r="EE119" s="265"/>
      <c r="EF119" s="265"/>
      <c r="EG119" s="265"/>
      <c r="EH119" s="265"/>
      <c r="EI119" s="265"/>
      <c r="EJ119" s="265"/>
      <c r="EK119" s="265"/>
      <c r="EL119" s="281"/>
      <c r="EM119" s="303" t="str">
        <f ca="1">IF(DH119="","",COUNTIF($BL$15:$BL$143,DH119)+COUNTIF($CC$15:$CC$143,DH119)+COUNTIF($CG$15:$CG$143,DH119)+COUNTIF($CI$15:$CI$143,DH119))</f>
        <v/>
      </c>
      <c r="EN119" s="304"/>
      <c r="EO119" s="304"/>
      <c r="EP119" s="304"/>
      <c r="EQ119" s="305"/>
      <c r="ER119" s="264" t="str">
        <f ca="1">IF(AND(ED119&lt;&gt;"",EM119&lt;&gt;""),IF(ED119*EM119=0,"",ED119*EM119),"")</f>
        <v/>
      </c>
      <c r="ES119" s="265"/>
      <c r="ET119" s="265"/>
      <c r="EU119" s="265"/>
      <c r="EV119" s="265"/>
      <c r="EW119" s="265"/>
      <c r="EX119" s="265"/>
      <c r="EY119" s="265"/>
      <c r="EZ119" s="265"/>
      <c r="FA119" s="265"/>
      <c r="FB119" s="281"/>
      <c r="FC119" s="258"/>
      <c r="FD119" s="259"/>
      <c r="FE119" s="259"/>
      <c r="FF119" s="260"/>
      <c r="FG119" s="64"/>
    </row>
    <row r="120" spans="1:163" ht="18" customHeight="1" x14ac:dyDescent="0.15">
      <c r="B120" s="244"/>
      <c r="C120" s="244"/>
      <c r="D120" s="244"/>
      <c r="E120" s="268" t="str">
        <f>IF(B120="","",TEXT(TEXT(請求書!$D$15,"YYYY/MM") &amp; "/" &amp; TEXT(B120,"00"),"AAA"))</f>
        <v/>
      </c>
      <c r="F120" s="269"/>
      <c r="G120" s="269"/>
      <c r="H120" s="270"/>
      <c r="I120" s="271"/>
      <c r="J120" s="271"/>
      <c r="K120" s="271"/>
      <c r="L120" s="271"/>
      <c r="M120" s="271"/>
      <c r="N120" s="271"/>
      <c r="O120" s="272" t="str">
        <f t="shared" si="108"/>
        <v/>
      </c>
      <c r="P120" s="272"/>
      <c r="Q120" s="273" t="str">
        <f t="shared" si="112"/>
        <v/>
      </c>
      <c r="R120" s="274"/>
      <c r="S120" s="274"/>
      <c r="T120" s="274"/>
      <c r="U120" s="274"/>
      <c r="V120" s="275"/>
      <c r="W120" s="276" t="str">
        <f t="shared" si="109"/>
        <v/>
      </c>
      <c r="X120" s="277"/>
      <c r="Y120" s="277"/>
      <c r="Z120" s="277"/>
      <c r="AA120" s="278"/>
      <c r="AB120" s="249"/>
      <c r="AC120" s="250"/>
      <c r="AD120" s="249"/>
      <c r="AE120" s="250"/>
      <c r="AF120" s="251" t="str">
        <f t="shared" si="99"/>
        <v/>
      </c>
      <c r="AG120" s="252"/>
      <c r="AH120" s="253"/>
      <c r="AI120" s="254" t="str">
        <f t="shared" ref="AI120:AI143" si="113">IF(I120="","",I120)</f>
        <v/>
      </c>
      <c r="AJ120" s="255"/>
      <c r="AK120" s="256"/>
      <c r="AL120" s="254" t="str">
        <f t="shared" si="111"/>
        <v/>
      </c>
      <c r="AM120" s="255"/>
      <c r="AN120" s="256"/>
      <c r="AO120" s="257"/>
      <c r="AP120" s="257"/>
      <c r="AQ120" s="257"/>
      <c r="AR120" s="257"/>
      <c r="AS120" s="244"/>
      <c r="AT120" s="244"/>
      <c r="AU120" s="244"/>
      <c r="AV120" s="244"/>
      <c r="AW120" s="100"/>
      <c r="AX120" s="90" t="e">
        <f t="shared" ca="1" si="64"/>
        <v>#N/A</v>
      </c>
      <c r="AY120" s="124" t="str">
        <f t="shared" si="100"/>
        <v/>
      </c>
      <c r="AZ120" s="125" t="str">
        <f t="shared" si="101"/>
        <v/>
      </c>
      <c r="BA120" s="126" t="str">
        <f t="shared" si="102"/>
        <v/>
      </c>
      <c r="BB120" s="126" t="str">
        <f t="shared" si="103"/>
        <v/>
      </c>
      <c r="BC120" s="127" t="str">
        <f t="shared" si="67"/>
        <v/>
      </c>
      <c r="BD120" s="127" t="str">
        <f t="shared" si="68"/>
        <v/>
      </c>
      <c r="BE120" s="126" t="str">
        <f t="shared" si="69"/>
        <v/>
      </c>
      <c r="BF120" s="126" t="str">
        <f t="shared" si="70"/>
        <v/>
      </c>
      <c r="BG120" s="128" t="str">
        <f t="shared" si="94"/>
        <v/>
      </c>
      <c r="BH120" s="124" t="str">
        <f t="shared" si="62"/>
        <v/>
      </c>
      <c r="BI120" s="128" t="e">
        <f ca="1">IF(AND($AX120&lt;&gt;"",BE120&lt;&gt;"",BG120&gt;=IF(BG121="",0,BG121)),SUM(INDIRECT("bh"&amp;ROW()-BG120+1):BH120),"")</f>
        <v>#N/A</v>
      </c>
      <c r="BJ120" s="128" t="e">
        <f t="shared" ca="1" si="71"/>
        <v>#N/A</v>
      </c>
      <c r="BK120" s="128" t="e">
        <f t="shared" ca="1" si="72"/>
        <v>#N/A</v>
      </c>
      <c r="BL120" s="128" t="e">
        <f ca="1">IF(BK120="","",LEFT(AX120,3)&amp;TEXT(VLOOKUP(BK120,基本設定!$D$3:$E$50,2,FALSE),"000"))</f>
        <v>#N/A</v>
      </c>
      <c r="BM120" s="128" t="e">
        <f ca="1">IF(BL120="","",VLOOKUP(BL120,単価設定!$A$3:$F$477,6,FALSE))</f>
        <v>#N/A</v>
      </c>
      <c r="BN120" s="128" t="str">
        <f t="shared" si="95"/>
        <v/>
      </c>
      <c r="BO120" s="128" t="str">
        <f t="shared" si="73"/>
        <v/>
      </c>
      <c r="BP120" s="124" t="str">
        <f t="shared" si="104"/>
        <v/>
      </c>
      <c r="BQ120" s="128" t="str">
        <f t="shared" si="105"/>
        <v/>
      </c>
      <c r="BR120" s="129" t="str">
        <f t="shared" si="106"/>
        <v/>
      </c>
      <c r="BS120" s="129" t="str">
        <f t="shared" si="107"/>
        <v/>
      </c>
      <c r="BT120" s="127" t="str">
        <f t="shared" si="74"/>
        <v/>
      </c>
      <c r="BU120" s="127" t="str">
        <f t="shared" si="75"/>
        <v/>
      </c>
      <c r="BV120" s="126" t="str">
        <f t="shared" si="76"/>
        <v/>
      </c>
      <c r="BW120" s="126" t="str">
        <f t="shared" si="77"/>
        <v/>
      </c>
      <c r="BX120" s="128" t="str">
        <f t="shared" si="96"/>
        <v/>
      </c>
      <c r="BY120" s="124" t="str">
        <f t="shared" si="63"/>
        <v/>
      </c>
      <c r="BZ120" s="128" t="e">
        <f ca="1">IF(AND($AX120&lt;&gt;"",BV120&lt;&gt;"",BX120&gt;=IF(BX121="",0,BX121)),SUM(INDIRECT("by" &amp; ROW()-BX120+1):BY120),"")</f>
        <v>#N/A</v>
      </c>
      <c r="CA120" s="128" t="e">
        <f t="shared" ca="1" si="78"/>
        <v>#N/A</v>
      </c>
      <c r="CB120" s="128" t="e">
        <f t="shared" ca="1" si="79"/>
        <v>#N/A</v>
      </c>
      <c r="CC120" s="128" t="e">
        <f ca="1">IF(CB120="","",LEFT($AX120,3)&amp;TEXT(VLOOKUP(CB120,基本設定!$D$3:$E$50,2,FALSE),"100"))</f>
        <v>#N/A</v>
      </c>
      <c r="CD120" s="128" t="e">
        <f ca="1">IF(CC120="","",VLOOKUP(CC120,単価設定!$A$3:$F$477,6,FALSE))</f>
        <v>#N/A</v>
      </c>
      <c r="CE120" s="128" t="str">
        <f t="shared" si="97"/>
        <v/>
      </c>
      <c r="CF120" s="128" t="str">
        <f t="shared" si="80"/>
        <v/>
      </c>
      <c r="CG120" s="128" t="e">
        <f t="shared" ca="1" si="54"/>
        <v>#N/A</v>
      </c>
      <c r="CH120" s="128" t="e">
        <f ca="1">IF(CG120="","",VLOOKUP(CG120,単価設定!$A$3:$F$478,6,FALSE))</f>
        <v>#N/A</v>
      </c>
      <c r="CI120" s="128" t="e">
        <f t="shared" ca="1" si="55"/>
        <v>#N/A</v>
      </c>
      <c r="CJ120" s="128" t="e">
        <f ca="1">IF(CI120="","",VLOOKUP(CI120,単価設定!$A$3:$F$478,6,FALSE))</f>
        <v>#N/A</v>
      </c>
      <c r="CK120" s="128" t="e">
        <f t="shared" ca="1" si="81"/>
        <v>#N/A</v>
      </c>
      <c r="CL120" s="128" t="e">
        <f ca="1">SUM(CK$15:$CK120)</f>
        <v>#N/A</v>
      </c>
      <c r="CM120" s="128" t="e">
        <f t="shared" ca="1" si="82"/>
        <v>#N/A</v>
      </c>
      <c r="CN120" s="128" t="e">
        <f t="shared" ca="1" si="98"/>
        <v>#N/A</v>
      </c>
      <c r="CO120" s="128" t="e">
        <f t="shared" ca="1" si="83"/>
        <v>#N/A</v>
      </c>
      <c r="CP120" s="146" t="e">
        <f t="shared" ca="1" si="84"/>
        <v>#N/A</v>
      </c>
      <c r="CQ120" s="146" t="e">
        <f t="shared" ca="1" si="85"/>
        <v>#N/A</v>
      </c>
      <c r="CR120" s="146" t="e">
        <f t="shared" ca="1" si="86"/>
        <v>#N/A</v>
      </c>
      <c r="CS120" s="146" t="e">
        <f t="shared" ca="1" si="87"/>
        <v>#N/A</v>
      </c>
      <c r="CT120" s="128" t="e">
        <f ca="1">IF(BL120&lt;&gt;"",IF(COUNTIF(BL$15:BL120,BL120)=1,ROW(),""),"")</f>
        <v>#N/A</v>
      </c>
      <c r="CU120" s="128" t="e">
        <f ca="1">IF(CB120&lt;&gt;"",IF(COUNTIF(CB$15:CB120,CB120)=1,ROW(),""),"")</f>
        <v>#N/A</v>
      </c>
      <c r="CV120" s="128" t="e">
        <f ca="1">IF(CG120&lt;&gt;"",IF(COUNTIF(CG$15:CG120,CG120)=1,ROW(),""),"")</f>
        <v>#N/A</v>
      </c>
      <c r="CW120" s="146" t="e">
        <f ca="1">IF(CI120&lt;&gt;"",IF(COUNTIF(CI$15:CI120,CI120)=1,ROW(),""),"")</f>
        <v>#N/A</v>
      </c>
      <c r="CX120" s="128" t="str">
        <f t="shared" ca="1" si="88"/>
        <v/>
      </c>
      <c r="CY120" s="128" t="str">
        <f t="shared" ca="1" si="89"/>
        <v/>
      </c>
      <c r="CZ120" s="128" t="str">
        <f t="shared" ca="1" si="90"/>
        <v/>
      </c>
      <c r="DA120" s="146" t="str">
        <f t="shared" ca="1" si="91"/>
        <v/>
      </c>
      <c r="DD120" s="65"/>
      <c r="DE120" s="326"/>
      <c r="DF120" s="327"/>
      <c r="DG120" s="328"/>
      <c r="DH120" s="211"/>
      <c r="DI120" s="212"/>
      <c r="DJ120" s="212"/>
      <c r="DK120" s="212"/>
      <c r="DL120" s="212"/>
      <c r="DM120" s="212"/>
      <c r="DN120" s="212"/>
      <c r="DO120" s="212"/>
      <c r="DP120" s="213"/>
      <c r="DQ120" s="312"/>
      <c r="DR120" s="313"/>
      <c r="DS120" s="313"/>
      <c r="DT120" s="313"/>
      <c r="DU120" s="313"/>
      <c r="DV120" s="313"/>
      <c r="DW120" s="313"/>
      <c r="DX120" s="313"/>
      <c r="DY120" s="313"/>
      <c r="DZ120" s="313"/>
      <c r="EA120" s="313"/>
      <c r="EB120" s="313"/>
      <c r="EC120" s="314"/>
      <c r="ED120" s="266"/>
      <c r="EE120" s="267"/>
      <c r="EF120" s="267"/>
      <c r="EG120" s="267"/>
      <c r="EH120" s="267"/>
      <c r="EI120" s="267"/>
      <c r="EJ120" s="267"/>
      <c r="EK120" s="267"/>
      <c r="EL120" s="282"/>
      <c r="EM120" s="211"/>
      <c r="EN120" s="212"/>
      <c r="EO120" s="212"/>
      <c r="EP120" s="212"/>
      <c r="EQ120" s="213"/>
      <c r="ER120" s="266"/>
      <c r="ES120" s="267"/>
      <c r="ET120" s="267"/>
      <c r="EU120" s="267"/>
      <c r="EV120" s="267"/>
      <c r="EW120" s="267"/>
      <c r="EX120" s="267"/>
      <c r="EY120" s="267"/>
      <c r="EZ120" s="267"/>
      <c r="FA120" s="267"/>
      <c r="FB120" s="282"/>
      <c r="FC120" s="261"/>
      <c r="FD120" s="262"/>
      <c r="FE120" s="262"/>
      <c r="FF120" s="263"/>
      <c r="FG120" s="64"/>
    </row>
    <row r="121" spans="1:163" ht="18" customHeight="1" x14ac:dyDescent="0.15">
      <c r="B121" s="244"/>
      <c r="C121" s="244"/>
      <c r="D121" s="244"/>
      <c r="E121" s="268" t="str">
        <f>IF(B121="","",TEXT(TEXT(請求書!$D$15,"YYYY/MM") &amp; "/" &amp; TEXT(B121,"00"),"AAA"))</f>
        <v/>
      </c>
      <c r="F121" s="269"/>
      <c r="G121" s="269"/>
      <c r="H121" s="270"/>
      <c r="I121" s="271"/>
      <c r="J121" s="271"/>
      <c r="K121" s="271"/>
      <c r="L121" s="271"/>
      <c r="M121" s="271"/>
      <c r="N121" s="271"/>
      <c r="O121" s="272" t="str">
        <f t="shared" si="108"/>
        <v/>
      </c>
      <c r="P121" s="272"/>
      <c r="Q121" s="273" t="str">
        <f t="shared" si="112"/>
        <v/>
      </c>
      <c r="R121" s="274"/>
      <c r="S121" s="274"/>
      <c r="T121" s="274"/>
      <c r="U121" s="274"/>
      <c r="V121" s="275"/>
      <c r="W121" s="276" t="str">
        <f t="shared" si="109"/>
        <v/>
      </c>
      <c r="X121" s="277"/>
      <c r="Y121" s="277"/>
      <c r="Z121" s="277"/>
      <c r="AA121" s="278"/>
      <c r="AB121" s="249"/>
      <c r="AC121" s="250"/>
      <c r="AD121" s="249"/>
      <c r="AE121" s="250"/>
      <c r="AF121" s="251" t="str">
        <f t="shared" si="99"/>
        <v/>
      </c>
      <c r="AG121" s="252"/>
      <c r="AH121" s="253"/>
      <c r="AI121" s="254" t="str">
        <f t="shared" si="113"/>
        <v/>
      </c>
      <c r="AJ121" s="255"/>
      <c r="AK121" s="256"/>
      <c r="AL121" s="254" t="str">
        <f t="shared" si="111"/>
        <v/>
      </c>
      <c r="AM121" s="255"/>
      <c r="AN121" s="256"/>
      <c r="AO121" s="257"/>
      <c r="AP121" s="257"/>
      <c r="AQ121" s="257"/>
      <c r="AR121" s="257"/>
      <c r="AS121" s="244"/>
      <c r="AT121" s="244"/>
      <c r="AU121" s="244"/>
      <c r="AV121" s="244"/>
      <c r="AW121" s="100"/>
      <c r="AX121" s="90" t="e">
        <f t="shared" ca="1" si="64"/>
        <v>#N/A</v>
      </c>
      <c r="AY121" s="124" t="str">
        <f t="shared" si="100"/>
        <v/>
      </c>
      <c r="AZ121" s="125" t="str">
        <f t="shared" si="101"/>
        <v/>
      </c>
      <c r="BA121" s="126" t="str">
        <f t="shared" si="102"/>
        <v/>
      </c>
      <c r="BB121" s="126" t="str">
        <f t="shared" si="103"/>
        <v/>
      </c>
      <c r="BC121" s="127" t="str">
        <f t="shared" si="67"/>
        <v/>
      </c>
      <c r="BD121" s="127" t="str">
        <f t="shared" si="68"/>
        <v/>
      </c>
      <c r="BE121" s="126" t="str">
        <f t="shared" si="69"/>
        <v/>
      </c>
      <c r="BF121" s="126" t="str">
        <f t="shared" si="70"/>
        <v/>
      </c>
      <c r="BG121" s="128" t="str">
        <f t="shared" si="94"/>
        <v/>
      </c>
      <c r="BH121" s="124" t="str">
        <f t="shared" si="62"/>
        <v/>
      </c>
      <c r="BI121" s="128" t="e">
        <f ca="1">IF(AND($AX121&lt;&gt;"",BE121&lt;&gt;"",BG121&gt;=IF(BG122="",0,BG122)),SUM(INDIRECT("bh"&amp;ROW()-BG121+1):BH121),"")</f>
        <v>#N/A</v>
      </c>
      <c r="BJ121" s="128" t="e">
        <f t="shared" ca="1" si="71"/>
        <v>#N/A</v>
      </c>
      <c r="BK121" s="128" t="e">
        <f t="shared" ca="1" si="72"/>
        <v>#N/A</v>
      </c>
      <c r="BL121" s="128" t="e">
        <f ca="1">IF(BK121="","",LEFT(AX121,3)&amp;TEXT(VLOOKUP(BK121,基本設定!$D$3:$E$50,2,FALSE),"000"))</f>
        <v>#N/A</v>
      </c>
      <c r="BM121" s="128" t="e">
        <f ca="1">IF(BL121="","",VLOOKUP(BL121,単価設定!$A$3:$F$477,6,FALSE))</f>
        <v>#N/A</v>
      </c>
      <c r="BN121" s="128" t="str">
        <f t="shared" si="95"/>
        <v/>
      </c>
      <c r="BO121" s="128" t="str">
        <f t="shared" si="73"/>
        <v/>
      </c>
      <c r="BP121" s="124" t="str">
        <f t="shared" si="104"/>
        <v/>
      </c>
      <c r="BQ121" s="128" t="str">
        <f t="shared" si="105"/>
        <v/>
      </c>
      <c r="BR121" s="129" t="str">
        <f t="shared" si="106"/>
        <v/>
      </c>
      <c r="BS121" s="129" t="str">
        <f t="shared" si="107"/>
        <v/>
      </c>
      <c r="BT121" s="127" t="str">
        <f t="shared" si="74"/>
        <v/>
      </c>
      <c r="BU121" s="127" t="str">
        <f t="shared" si="75"/>
        <v/>
      </c>
      <c r="BV121" s="126" t="str">
        <f t="shared" si="76"/>
        <v/>
      </c>
      <c r="BW121" s="126" t="str">
        <f t="shared" si="77"/>
        <v/>
      </c>
      <c r="BX121" s="128" t="str">
        <f t="shared" si="96"/>
        <v/>
      </c>
      <c r="BY121" s="124" t="str">
        <f t="shared" si="63"/>
        <v/>
      </c>
      <c r="BZ121" s="128" t="e">
        <f ca="1">IF(AND($AX121&lt;&gt;"",BV121&lt;&gt;"",BX121&gt;=IF(BX122="",0,BX122)),SUM(INDIRECT("by" &amp; ROW()-BX121+1):BY121),"")</f>
        <v>#N/A</v>
      </c>
      <c r="CA121" s="128" t="e">
        <f t="shared" ca="1" si="78"/>
        <v>#N/A</v>
      </c>
      <c r="CB121" s="128" t="e">
        <f t="shared" ca="1" si="79"/>
        <v>#N/A</v>
      </c>
      <c r="CC121" s="128" t="e">
        <f ca="1">IF(CB121="","",LEFT($AX121,3)&amp;TEXT(VLOOKUP(CB121,基本設定!$D$3:$E$50,2,FALSE),"100"))</f>
        <v>#N/A</v>
      </c>
      <c r="CD121" s="128" t="e">
        <f ca="1">IF(CC121="","",VLOOKUP(CC121,単価設定!$A$3:$F$477,6,FALSE))</f>
        <v>#N/A</v>
      </c>
      <c r="CE121" s="128" t="str">
        <f t="shared" si="97"/>
        <v/>
      </c>
      <c r="CF121" s="128" t="str">
        <f t="shared" si="80"/>
        <v/>
      </c>
      <c r="CG121" s="128" t="e">
        <f t="shared" ca="1" si="54"/>
        <v>#N/A</v>
      </c>
      <c r="CH121" s="128" t="e">
        <f ca="1">IF(CG121="","",VLOOKUP(CG121,単価設定!$A$3:$F$478,6,FALSE))</f>
        <v>#N/A</v>
      </c>
      <c r="CI121" s="128" t="e">
        <f t="shared" ca="1" si="55"/>
        <v>#N/A</v>
      </c>
      <c r="CJ121" s="128" t="e">
        <f ca="1">IF(CI121="","",VLOOKUP(CI121,単価設定!$A$3:$F$478,6,FALSE))</f>
        <v>#N/A</v>
      </c>
      <c r="CK121" s="128" t="e">
        <f t="shared" ca="1" si="81"/>
        <v>#N/A</v>
      </c>
      <c r="CL121" s="128" t="e">
        <f ca="1">SUM(CK$15:$CK121)</f>
        <v>#N/A</v>
      </c>
      <c r="CM121" s="128" t="e">
        <f t="shared" ca="1" si="82"/>
        <v>#N/A</v>
      </c>
      <c r="CN121" s="128" t="e">
        <f t="shared" ca="1" si="98"/>
        <v>#N/A</v>
      </c>
      <c r="CO121" s="128" t="e">
        <f t="shared" ca="1" si="83"/>
        <v>#N/A</v>
      </c>
      <c r="CP121" s="146" t="e">
        <f t="shared" ca="1" si="84"/>
        <v>#N/A</v>
      </c>
      <c r="CQ121" s="146" t="e">
        <f t="shared" ca="1" si="85"/>
        <v>#N/A</v>
      </c>
      <c r="CR121" s="146" t="e">
        <f t="shared" ca="1" si="86"/>
        <v>#N/A</v>
      </c>
      <c r="CS121" s="146" t="e">
        <f t="shared" ca="1" si="87"/>
        <v>#N/A</v>
      </c>
      <c r="CT121" s="128" t="e">
        <f ca="1">IF(BL121&lt;&gt;"",IF(COUNTIF(BL$15:BL121,BL121)=1,ROW(),""),"")</f>
        <v>#N/A</v>
      </c>
      <c r="CU121" s="128" t="e">
        <f ca="1">IF(CB121&lt;&gt;"",IF(COUNTIF(CB$15:CB121,CB121)=1,ROW(),""),"")</f>
        <v>#N/A</v>
      </c>
      <c r="CV121" s="128" t="e">
        <f ca="1">IF(CG121&lt;&gt;"",IF(COUNTIF(CG$15:CG121,CG121)=1,ROW(),""),"")</f>
        <v>#N/A</v>
      </c>
      <c r="CW121" s="146" t="e">
        <f ca="1">IF(CI121&lt;&gt;"",IF(COUNTIF(CI$15:CI121,CI121)=1,ROW(),""),"")</f>
        <v>#N/A</v>
      </c>
      <c r="CX121" s="128" t="str">
        <f t="shared" ca="1" si="88"/>
        <v/>
      </c>
      <c r="CY121" s="128" t="str">
        <f t="shared" ca="1" si="89"/>
        <v/>
      </c>
      <c r="CZ121" s="128" t="str">
        <f t="shared" ca="1" si="90"/>
        <v/>
      </c>
      <c r="DA121" s="146" t="str">
        <f t="shared" ca="1" si="91"/>
        <v/>
      </c>
      <c r="DD121" s="65"/>
      <c r="DE121" s="326"/>
      <c r="DF121" s="327"/>
      <c r="DG121" s="328"/>
      <c r="DH121" s="303" t="str">
        <f ca="1">IFERROR(VLOOKUP(TEXT(SMALL($CX$15:$DA$143,24),"000000"),単価設定!$A$3:$F$478,1,FALSE),"")</f>
        <v/>
      </c>
      <c r="DI121" s="304"/>
      <c r="DJ121" s="304"/>
      <c r="DK121" s="304"/>
      <c r="DL121" s="304"/>
      <c r="DM121" s="304"/>
      <c r="DN121" s="304"/>
      <c r="DO121" s="304"/>
      <c r="DP121" s="305"/>
      <c r="DQ121" s="306" t="str">
        <f ca="1">IF(ISERROR(VLOOKUP(DH121,単価設定!$A$3:$F$478,4,FALSE)),"",VLOOKUP(DH121,単価設定!$A$3:$F$478,4,FALSE))</f>
        <v/>
      </c>
      <c r="DR121" s="307"/>
      <c r="DS121" s="307"/>
      <c r="DT121" s="307"/>
      <c r="DU121" s="307"/>
      <c r="DV121" s="307"/>
      <c r="DW121" s="307"/>
      <c r="DX121" s="307"/>
      <c r="DY121" s="307"/>
      <c r="DZ121" s="307"/>
      <c r="EA121" s="307"/>
      <c r="EB121" s="307"/>
      <c r="EC121" s="308"/>
      <c r="ED121" s="264" t="str">
        <f ca="1">IF(ISERROR(VLOOKUP(DH121,単価設定!$A$3:$F$478,5,FALSE)),"",VLOOKUP(DH121,単価設定!$A$3:$F$478,5,FALSE))</f>
        <v/>
      </c>
      <c r="EE121" s="265"/>
      <c r="EF121" s="265"/>
      <c r="EG121" s="265"/>
      <c r="EH121" s="265"/>
      <c r="EI121" s="265"/>
      <c r="EJ121" s="265"/>
      <c r="EK121" s="265"/>
      <c r="EL121" s="281"/>
      <c r="EM121" s="303" t="str">
        <f ca="1">IF(DH121="","",COUNTIF($BL$15:$BL$143,DH121)+COUNTIF($CC$15:$CC$143,DH121)+COUNTIF($CG$15:$CG$143,DH121)+COUNTIF($CI$15:$CI$143,DH121))</f>
        <v/>
      </c>
      <c r="EN121" s="304"/>
      <c r="EO121" s="304"/>
      <c r="EP121" s="304"/>
      <c r="EQ121" s="305"/>
      <c r="ER121" s="264" t="str">
        <f ca="1">IF(AND(ED121&lt;&gt;"",EM121&lt;&gt;""),IF(ED121*EM121=0,"",ED121*EM121),"")</f>
        <v/>
      </c>
      <c r="ES121" s="265"/>
      <c r="ET121" s="265"/>
      <c r="EU121" s="265"/>
      <c r="EV121" s="265"/>
      <c r="EW121" s="265"/>
      <c r="EX121" s="265"/>
      <c r="EY121" s="265"/>
      <c r="EZ121" s="265"/>
      <c r="FA121" s="265"/>
      <c r="FB121" s="281"/>
      <c r="FC121" s="258"/>
      <c r="FD121" s="259"/>
      <c r="FE121" s="259"/>
      <c r="FF121" s="260"/>
      <c r="FG121" s="64"/>
    </row>
    <row r="122" spans="1:163" ht="18" customHeight="1" x14ac:dyDescent="0.15">
      <c r="B122" s="244"/>
      <c r="C122" s="244"/>
      <c r="D122" s="244"/>
      <c r="E122" s="268" t="str">
        <f>IF(B122="","",TEXT(TEXT(請求書!$D$15,"YYYY/MM") &amp; "/" &amp; TEXT(B122,"00"),"AAA"))</f>
        <v/>
      </c>
      <c r="F122" s="269"/>
      <c r="G122" s="269"/>
      <c r="H122" s="270"/>
      <c r="I122" s="271"/>
      <c r="J122" s="271"/>
      <c r="K122" s="271"/>
      <c r="L122" s="271"/>
      <c r="M122" s="271"/>
      <c r="N122" s="271"/>
      <c r="O122" s="272" t="str">
        <f t="shared" si="108"/>
        <v/>
      </c>
      <c r="P122" s="272"/>
      <c r="Q122" s="273" t="str">
        <f t="shared" si="112"/>
        <v/>
      </c>
      <c r="R122" s="274"/>
      <c r="S122" s="274"/>
      <c r="T122" s="274"/>
      <c r="U122" s="274"/>
      <c r="V122" s="275"/>
      <c r="W122" s="276" t="str">
        <f t="shared" si="109"/>
        <v/>
      </c>
      <c r="X122" s="277"/>
      <c r="Y122" s="277"/>
      <c r="Z122" s="277"/>
      <c r="AA122" s="278"/>
      <c r="AB122" s="249"/>
      <c r="AC122" s="250"/>
      <c r="AD122" s="249"/>
      <c r="AE122" s="250"/>
      <c r="AF122" s="251" t="str">
        <f t="shared" si="99"/>
        <v/>
      </c>
      <c r="AG122" s="252"/>
      <c r="AH122" s="253"/>
      <c r="AI122" s="254" t="str">
        <f t="shared" si="113"/>
        <v/>
      </c>
      <c r="AJ122" s="255"/>
      <c r="AK122" s="256"/>
      <c r="AL122" s="254" t="str">
        <f t="shared" si="111"/>
        <v/>
      </c>
      <c r="AM122" s="255"/>
      <c r="AN122" s="256"/>
      <c r="AO122" s="257"/>
      <c r="AP122" s="257"/>
      <c r="AQ122" s="257"/>
      <c r="AR122" s="257"/>
      <c r="AS122" s="244"/>
      <c r="AT122" s="244"/>
      <c r="AU122" s="244"/>
      <c r="AV122" s="244"/>
      <c r="AW122" s="100"/>
      <c r="AX122" s="90" t="e">
        <f t="shared" ca="1" si="64"/>
        <v>#N/A</v>
      </c>
      <c r="AY122" s="124" t="str">
        <f t="shared" si="100"/>
        <v/>
      </c>
      <c r="AZ122" s="125" t="str">
        <f t="shared" si="101"/>
        <v/>
      </c>
      <c r="BA122" s="126" t="str">
        <f t="shared" si="102"/>
        <v/>
      </c>
      <c r="BB122" s="126" t="str">
        <f t="shared" si="103"/>
        <v/>
      </c>
      <c r="BC122" s="127" t="str">
        <f t="shared" si="67"/>
        <v/>
      </c>
      <c r="BD122" s="127" t="str">
        <f t="shared" si="68"/>
        <v/>
      </c>
      <c r="BE122" s="126" t="str">
        <f t="shared" si="69"/>
        <v/>
      </c>
      <c r="BF122" s="126" t="str">
        <f t="shared" si="70"/>
        <v/>
      </c>
      <c r="BG122" s="128" t="str">
        <f t="shared" si="94"/>
        <v/>
      </c>
      <c r="BH122" s="124" t="str">
        <f t="shared" si="62"/>
        <v/>
      </c>
      <c r="BI122" s="128" t="e">
        <f ca="1">IF(AND($AX122&lt;&gt;"",BE122&lt;&gt;"",BG122&gt;=IF(BG123="",0,BG123)),SUM(INDIRECT("bh"&amp;ROW()-BG122+1):BH122),"")</f>
        <v>#N/A</v>
      </c>
      <c r="BJ122" s="128" t="e">
        <f t="shared" ca="1" si="71"/>
        <v>#N/A</v>
      </c>
      <c r="BK122" s="128" t="e">
        <f t="shared" ca="1" si="72"/>
        <v>#N/A</v>
      </c>
      <c r="BL122" s="128" t="e">
        <f ca="1">IF(BK122="","",LEFT(AX122,3)&amp;TEXT(VLOOKUP(BK122,基本設定!$D$3:$E$50,2,FALSE),"000"))</f>
        <v>#N/A</v>
      </c>
      <c r="BM122" s="128" t="e">
        <f ca="1">IF(BL122="","",VLOOKUP(BL122,単価設定!$A$3:$F$477,6,FALSE))</f>
        <v>#N/A</v>
      </c>
      <c r="BN122" s="128" t="str">
        <f t="shared" si="95"/>
        <v/>
      </c>
      <c r="BO122" s="128" t="str">
        <f t="shared" si="73"/>
        <v/>
      </c>
      <c r="BP122" s="124" t="str">
        <f t="shared" si="104"/>
        <v/>
      </c>
      <c r="BQ122" s="128" t="str">
        <f t="shared" si="105"/>
        <v/>
      </c>
      <c r="BR122" s="129" t="str">
        <f t="shared" si="106"/>
        <v/>
      </c>
      <c r="BS122" s="129" t="str">
        <f t="shared" si="107"/>
        <v/>
      </c>
      <c r="BT122" s="127" t="str">
        <f t="shared" si="74"/>
        <v/>
      </c>
      <c r="BU122" s="127" t="str">
        <f t="shared" si="75"/>
        <v/>
      </c>
      <c r="BV122" s="126" t="str">
        <f t="shared" si="76"/>
        <v/>
      </c>
      <c r="BW122" s="126" t="str">
        <f t="shared" si="77"/>
        <v/>
      </c>
      <c r="BX122" s="128" t="str">
        <f t="shared" si="96"/>
        <v/>
      </c>
      <c r="BY122" s="124" t="str">
        <f t="shared" si="63"/>
        <v/>
      </c>
      <c r="BZ122" s="128" t="e">
        <f ca="1">IF(AND($AX122&lt;&gt;"",BV122&lt;&gt;"",BX122&gt;=IF(BX123="",0,BX123)),SUM(INDIRECT("by" &amp; ROW()-BX122+1):BY122),"")</f>
        <v>#N/A</v>
      </c>
      <c r="CA122" s="128" t="e">
        <f t="shared" ca="1" si="78"/>
        <v>#N/A</v>
      </c>
      <c r="CB122" s="128" t="e">
        <f t="shared" ca="1" si="79"/>
        <v>#N/A</v>
      </c>
      <c r="CC122" s="128" t="e">
        <f ca="1">IF(CB122="","",LEFT($AX122,3)&amp;TEXT(VLOOKUP(CB122,基本設定!$D$3:$E$50,2,FALSE),"100"))</f>
        <v>#N/A</v>
      </c>
      <c r="CD122" s="128" t="e">
        <f ca="1">IF(CC122="","",VLOOKUP(CC122,単価設定!$A$3:$F$477,6,FALSE))</f>
        <v>#N/A</v>
      </c>
      <c r="CE122" s="128" t="str">
        <f t="shared" si="97"/>
        <v/>
      </c>
      <c r="CF122" s="128" t="str">
        <f t="shared" si="80"/>
        <v/>
      </c>
      <c r="CG122" s="128" t="e">
        <f t="shared" ca="1" si="54"/>
        <v>#N/A</v>
      </c>
      <c r="CH122" s="128" t="e">
        <f ca="1">IF(CG122="","",VLOOKUP(CG122,単価設定!$A$3:$F$478,6,FALSE))</f>
        <v>#N/A</v>
      </c>
      <c r="CI122" s="128" t="e">
        <f t="shared" ca="1" si="55"/>
        <v>#N/A</v>
      </c>
      <c r="CJ122" s="128" t="e">
        <f ca="1">IF(CI122="","",VLOOKUP(CI122,単価設定!$A$3:$F$478,6,FALSE))</f>
        <v>#N/A</v>
      </c>
      <c r="CK122" s="128" t="e">
        <f t="shared" ca="1" si="81"/>
        <v>#N/A</v>
      </c>
      <c r="CL122" s="128" t="e">
        <f ca="1">SUM(CK$15:$CK122)</f>
        <v>#N/A</v>
      </c>
      <c r="CM122" s="128" t="e">
        <f t="shared" ca="1" si="82"/>
        <v>#N/A</v>
      </c>
      <c r="CN122" s="128" t="e">
        <f t="shared" ca="1" si="98"/>
        <v>#N/A</v>
      </c>
      <c r="CO122" s="128" t="e">
        <f t="shared" ca="1" si="83"/>
        <v>#N/A</v>
      </c>
      <c r="CP122" s="146" t="e">
        <f t="shared" ca="1" si="84"/>
        <v>#N/A</v>
      </c>
      <c r="CQ122" s="146" t="e">
        <f t="shared" ca="1" si="85"/>
        <v>#N/A</v>
      </c>
      <c r="CR122" s="146" t="e">
        <f t="shared" ca="1" si="86"/>
        <v>#N/A</v>
      </c>
      <c r="CS122" s="146" t="e">
        <f t="shared" ca="1" si="87"/>
        <v>#N/A</v>
      </c>
      <c r="CT122" s="128" t="e">
        <f ca="1">IF(BL122&lt;&gt;"",IF(COUNTIF(BL$15:BL122,BL122)=1,ROW(),""),"")</f>
        <v>#N/A</v>
      </c>
      <c r="CU122" s="128" t="e">
        <f ca="1">IF(CB122&lt;&gt;"",IF(COUNTIF(CB$15:CB122,CB122)=1,ROW(),""),"")</f>
        <v>#N/A</v>
      </c>
      <c r="CV122" s="128" t="e">
        <f ca="1">IF(CG122&lt;&gt;"",IF(COUNTIF(CG$15:CG122,CG122)=1,ROW(),""),"")</f>
        <v>#N/A</v>
      </c>
      <c r="CW122" s="146" t="e">
        <f ca="1">IF(CI122&lt;&gt;"",IF(COUNTIF(CI$15:CI122,CI122)=1,ROW(),""),"")</f>
        <v>#N/A</v>
      </c>
      <c r="CX122" s="128" t="str">
        <f t="shared" ca="1" si="88"/>
        <v/>
      </c>
      <c r="CY122" s="128" t="str">
        <f t="shared" ca="1" si="89"/>
        <v/>
      </c>
      <c r="CZ122" s="128" t="str">
        <f t="shared" ca="1" si="90"/>
        <v/>
      </c>
      <c r="DA122" s="146" t="str">
        <f t="shared" ca="1" si="91"/>
        <v/>
      </c>
      <c r="DD122" s="65"/>
      <c r="DE122" s="326"/>
      <c r="DF122" s="327"/>
      <c r="DG122" s="328"/>
      <c r="DH122" s="211"/>
      <c r="DI122" s="212"/>
      <c r="DJ122" s="212"/>
      <c r="DK122" s="212"/>
      <c r="DL122" s="212"/>
      <c r="DM122" s="212"/>
      <c r="DN122" s="212"/>
      <c r="DO122" s="212"/>
      <c r="DP122" s="213"/>
      <c r="DQ122" s="312"/>
      <c r="DR122" s="313"/>
      <c r="DS122" s="313"/>
      <c r="DT122" s="313"/>
      <c r="DU122" s="313"/>
      <c r="DV122" s="313"/>
      <c r="DW122" s="313"/>
      <c r="DX122" s="313"/>
      <c r="DY122" s="313"/>
      <c r="DZ122" s="313"/>
      <c r="EA122" s="313"/>
      <c r="EB122" s="313"/>
      <c r="EC122" s="314"/>
      <c r="ED122" s="266"/>
      <c r="EE122" s="267"/>
      <c r="EF122" s="267"/>
      <c r="EG122" s="267"/>
      <c r="EH122" s="267"/>
      <c r="EI122" s="267"/>
      <c r="EJ122" s="267"/>
      <c r="EK122" s="267"/>
      <c r="EL122" s="282"/>
      <c r="EM122" s="211"/>
      <c r="EN122" s="212"/>
      <c r="EO122" s="212"/>
      <c r="EP122" s="212"/>
      <c r="EQ122" s="213"/>
      <c r="ER122" s="266"/>
      <c r="ES122" s="267"/>
      <c r="ET122" s="267"/>
      <c r="EU122" s="267"/>
      <c r="EV122" s="267"/>
      <c r="EW122" s="267"/>
      <c r="EX122" s="267"/>
      <c r="EY122" s="267"/>
      <c r="EZ122" s="267"/>
      <c r="FA122" s="267"/>
      <c r="FB122" s="282"/>
      <c r="FC122" s="261"/>
      <c r="FD122" s="262"/>
      <c r="FE122" s="262"/>
      <c r="FF122" s="263"/>
      <c r="FG122" s="64"/>
    </row>
    <row r="123" spans="1:163" ht="18" customHeight="1" x14ac:dyDescent="0.15">
      <c r="B123" s="244"/>
      <c r="C123" s="244"/>
      <c r="D123" s="244"/>
      <c r="E123" s="268" t="str">
        <f>IF(B123="","",TEXT(TEXT(請求書!$D$15,"YYYY/MM") &amp; "/" &amp; TEXT(B123,"00"),"AAA"))</f>
        <v/>
      </c>
      <c r="F123" s="269"/>
      <c r="G123" s="269"/>
      <c r="H123" s="270"/>
      <c r="I123" s="271"/>
      <c r="J123" s="271"/>
      <c r="K123" s="271"/>
      <c r="L123" s="271"/>
      <c r="M123" s="271"/>
      <c r="N123" s="271"/>
      <c r="O123" s="272" t="str">
        <f t="shared" si="108"/>
        <v/>
      </c>
      <c r="P123" s="272"/>
      <c r="Q123" s="273" t="str">
        <f t="shared" si="112"/>
        <v/>
      </c>
      <c r="R123" s="274"/>
      <c r="S123" s="274"/>
      <c r="T123" s="274"/>
      <c r="U123" s="274"/>
      <c r="V123" s="275"/>
      <c r="W123" s="276" t="str">
        <f t="shared" si="109"/>
        <v/>
      </c>
      <c r="X123" s="277"/>
      <c r="Y123" s="277"/>
      <c r="Z123" s="277"/>
      <c r="AA123" s="278"/>
      <c r="AB123" s="249"/>
      <c r="AC123" s="250"/>
      <c r="AD123" s="249"/>
      <c r="AE123" s="250"/>
      <c r="AF123" s="251" t="str">
        <f t="shared" si="99"/>
        <v/>
      </c>
      <c r="AG123" s="252"/>
      <c r="AH123" s="253"/>
      <c r="AI123" s="254" t="str">
        <f t="shared" si="113"/>
        <v/>
      </c>
      <c r="AJ123" s="255"/>
      <c r="AK123" s="256"/>
      <c r="AL123" s="254" t="str">
        <f t="shared" si="111"/>
        <v/>
      </c>
      <c r="AM123" s="255"/>
      <c r="AN123" s="256"/>
      <c r="AO123" s="257"/>
      <c r="AP123" s="257"/>
      <c r="AQ123" s="257"/>
      <c r="AR123" s="257"/>
      <c r="AS123" s="244"/>
      <c r="AT123" s="244"/>
      <c r="AU123" s="244"/>
      <c r="AV123" s="244"/>
      <c r="AW123" s="100"/>
      <c r="AX123" s="90" t="e">
        <f t="shared" ca="1" si="64"/>
        <v>#N/A</v>
      </c>
      <c r="AY123" s="124" t="str">
        <f t="shared" si="100"/>
        <v/>
      </c>
      <c r="AZ123" s="125" t="str">
        <f t="shared" si="101"/>
        <v/>
      </c>
      <c r="BA123" s="126" t="str">
        <f t="shared" si="102"/>
        <v/>
      </c>
      <c r="BB123" s="126" t="str">
        <f t="shared" si="103"/>
        <v/>
      </c>
      <c r="BC123" s="127" t="str">
        <f t="shared" si="67"/>
        <v/>
      </c>
      <c r="BD123" s="127" t="str">
        <f t="shared" si="68"/>
        <v/>
      </c>
      <c r="BE123" s="126" t="str">
        <f t="shared" si="69"/>
        <v/>
      </c>
      <c r="BF123" s="126" t="str">
        <f t="shared" si="70"/>
        <v/>
      </c>
      <c r="BG123" s="128" t="str">
        <f t="shared" si="94"/>
        <v/>
      </c>
      <c r="BH123" s="124" t="str">
        <f t="shared" si="62"/>
        <v/>
      </c>
      <c r="BI123" s="128" t="e">
        <f ca="1">IF(AND($AX123&lt;&gt;"",BE123&lt;&gt;"",BG123&gt;=IF(BG124="",0,BG124)),SUM(INDIRECT("bh"&amp;ROW()-BG123+1):BH123),"")</f>
        <v>#N/A</v>
      </c>
      <c r="BJ123" s="128" t="e">
        <f t="shared" ca="1" si="71"/>
        <v>#N/A</v>
      </c>
      <c r="BK123" s="128" t="e">
        <f t="shared" ca="1" si="72"/>
        <v>#N/A</v>
      </c>
      <c r="BL123" s="128" t="e">
        <f ca="1">IF(BK123="","",LEFT(AX123,3)&amp;TEXT(VLOOKUP(BK123,基本設定!$D$3:$E$50,2,FALSE),"000"))</f>
        <v>#N/A</v>
      </c>
      <c r="BM123" s="128" t="e">
        <f ca="1">IF(BL123="","",VLOOKUP(BL123,単価設定!$A$3:$F$477,6,FALSE))</f>
        <v>#N/A</v>
      </c>
      <c r="BN123" s="128" t="str">
        <f t="shared" si="95"/>
        <v/>
      </c>
      <c r="BO123" s="128" t="str">
        <f t="shared" si="73"/>
        <v/>
      </c>
      <c r="BP123" s="124" t="str">
        <f t="shared" si="104"/>
        <v/>
      </c>
      <c r="BQ123" s="128" t="str">
        <f t="shared" si="105"/>
        <v/>
      </c>
      <c r="BR123" s="129" t="str">
        <f t="shared" si="106"/>
        <v/>
      </c>
      <c r="BS123" s="129" t="str">
        <f t="shared" si="107"/>
        <v/>
      </c>
      <c r="BT123" s="127" t="str">
        <f t="shared" si="74"/>
        <v/>
      </c>
      <c r="BU123" s="127" t="str">
        <f t="shared" si="75"/>
        <v/>
      </c>
      <c r="BV123" s="126" t="str">
        <f t="shared" si="76"/>
        <v/>
      </c>
      <c r="BW123" s="126" t="str">
        <f t="shared" si="77"/>
        <v/>
      </c>
      <c r="BX123" s="128" t="str">
        <f t="shared" si="96"/>
        <v/>
      </c>
      <c r="BY123" s="124" t="str">
        <f t="shared" si="63"/>
        <v/>
      </c>
      <c r="BZ123" s="128" t="e">
        <f ca="1">IF(AND($AX123&lt;&gt;"",BV123&lt;&gt;"",BX123&gt;=IF(BX124="",0,BX124)),SUM(INDIRECT("by" &amp; ROW()-BX123+1):BY123),"")</f>
        <v>#N/A</v>
      </c>
      <c r="CA123" s="128" t="e">
        <f t="shared" ca="1" si="78"/>
        <v>#N/A</v>
      </c>
      <c r="CB123" s="128" t="e">
        <f t="shared" ca="1" si="79"/>
        <v>#N/A</v>
      </c>
      <c r="CC123" s="128" t="e">
        <f ca="1">IF(CB123="","",LEFT($AX123,3)&amp;TEXT(VLOOKUP(CB123,基本設定!$D$3:$E$50,2,FALSE),"100"))</f>
        <v>#N/A</v>
      </c>
      <c r="CD123" s="128" t="e">
        <f ca="1">IF(CC123="","",VLOOKUP(CC123,単価設定!$A$3:$F$477,6,FALSE))</f>
        <v>#N/A</v>
      </c>
      <c r="CE123" s="128" t="str">
        <f t="shared" si="97"/>
        <v/>
      </c>
      <c r="CF123" s="128" t="str">
        <f t="shared" si="80"/>
        <v/>
      </c>
      <c r="CG123" s="128" t="e">
        <f t="shared" ca="1" si="54"/>
        <v>#N/A</v>
      </c>
      <c r="CH123" s="128" t="e">
        <f ca="1">IF(CG123="","",VLOOKUP(CG123,単価設定!$A$3:$F$478,6,FALSE))</f>
        <v>#N/A</v>
      </c>
      <c r="CI123" s="128" t="e">
        <f t="shared" ca="1" si="55"/>
        <v>#N/A</v>
      </c>
      <c r="CJ123" s="128" t="e">
        <f ca="1">IF(CI123="","",VLOOKUP(CI123,単価設定!$A$3:$F$478,6,FALSE))</f>
        <v>#N/A</v>
      </c>
      <c r="CK123" s="128" t="e">
        <f t="shared" ca="1" si="81"/>
        <v>#N/A</v>
      </c>
      <c r="CL123" s="128" t="e">
        <f ca="1">SUM(CK$15:$CK123)</f>
        <v>#N/A</v>
      </c>
      <c r="CM123" s="128" t="e">
        <f t="shared" ca="1" si="82"/>
        <v>#N/A</v>
      </c>
      <c r="CN123" s="128" t="e">
        <f t="shared" ca="1" si="98"/>
        <v>#N/A</v>
      </c>
      <c r="CO123" s="128" t="e">
        <f t="shared" ca="1" si="83"/>
        <v>#N/A</v>
      </c>
      <c r="CP123" s="146" t="e">
        <f t="shared" ca="1" si="84"/>
        <v>#N/A</v>
      </c>
      <c r="CQ123" s="146" t="e">
        <f t="shared" ca="1" si="85"/>
        <v>#N/A</v>
      </c>
      <c r="CR123" s="146" t="e">
        <f t="shared" ca="1" si="86"/>
        <v>#N/A</v>
      </c>
      <c r="CS123" s="146" t="e">
        <f t="shared" ca="1" si="87"/>
        <v>#N/A</v>
      </c>
      <c r="CT123" s="128" t="e">
        <f ca="1">IF(BL123&lt;&gt;"",IF(COUNTIF(BL$15:BL123,BL123)=1,ROW(),""),"")</f>
        <v>#N/A</v>
      </c>
      <c r="CU123" s="128" t="e">
        <f ca="1">IF(CB123&lt;&gt;"",IF(COUNTIF(CB$15:CB123,CB123)=1,ROW(),""),"")</f>
        <v>#N/A</v>
      </c>
      <c r="CV123" s="128" t="e">
        <f ca="1">IF(CG123&lt;&gt;"",IF(COUNTIF(CG$15:CG123,CG123)=1,ROW(),""),"")</f>
        <v>#N/A</v>
      </c>
      <c r="CW123" s="146" t="e">
        <f ca="1">IF(CI123&lt;&gt;"",IF(COUNTIF(CI$15:CI123,CI123)=1,ROW(),""),"")</f>
        <v>#N/A</v>
      </c>
      <c r="CX123" s="128" t="str">
        <f t="shared" ca="1" si="88"/>
        <v/>
      </c>
      <c r="CY123" s="128" t="str">
        <f t="shared" ca="1" si="89"/>
        <v/>
      </c>
      <c r="CZ123" s="128" t="str">
        <f t="shared" ca="1" si="90"/>
        <v/>
      </c>
      <c r="DA123" s="146" t="str">
        <f t="shared" ca="1" si="91"/>
        <v/>
      </c>
      <c r="DD123" s="65"/>
      <c r="DE123" s="326"/>
      <c r="DF123" s="327"/>
      <c r="DG123" s="328"/>
      <c r="DH123" s="303" t="str">
        <f ca="1">IFERROR(VLOOKUP(TEXT(SMALL($CX$15:$DA$143,25),"000000"),単価設定!$A$3:$F$478,1,FALSE),"")</f>
        <v/>
      </c>
      <c r="DI123" s="304"/>
      <c r="DJ123" s="304"/>
      <c r="DK123" s="304"/>
      <c r="DL123" s="304"/>
      <c r="DM123" s="304"/>
      <c r="DN123" s="304"/>
      <c r="DO123" s="304"/>
      <c r="DP123" s="305"/>
      <c r="DQ123" s="306" t="str">
        <f ca="1">IF(ISERROR(VLOOKUP(DH123,単価設定!$A$3:$F$478,4,FALSE)),"",VLOOKUP(DH123,単価設定!$A$3:$F$478,4,FALSE))</f>
        <v/>
      </c>
      <c r="DR123" s="307"/>
      <c r="DS123" s="307"/>
      <c r="DT123" s="307"/>
      <c r="DU123" s="307"/>
      <c r="DV123" s="307"/>
      <c r="DW123" s="307"/>
      <c r="DX123" s="307"/>
      <c r="DY123" s="307"/>
      <c r="DZ123" s="307"/>
      <c r="EA123" s="307"/>
      <c r="EB123" s="307"/>
      <c r="EC123" s="308"/>
      <c r="ED123" s="264" t="str">
        <f ca="1">IF(ISERROR(VLOOKUP(DH123,単価設定!$A$3:$F$478,5,FALSE)),"",VLOOKUP(DH123,単価設定!$A$3:$F$478,5,FALSE))</f>
        <v/>
      </c>
      <c r="EE123" s="265"/>
      <c r="EF123" s="265"/>
      <c r="EG123" s="265"/>
      <c r="EH123" s="265"/>
      <c r="EI123" s="265"/>
      <c r="EJ123" s="265"/>
      <c r="EK123" s="265"/>
      <c r="EL123" s="281"/>
      <c r="EM123" s="303" t="str">
        <f ca="1">IF(DH123="","",COUNTIF($BL$15:$BL$143,DH123)+COUNTIF($CC$15:$CC$143,DH123)+COUNTIF($CG$15:$CG$143,DH123)+COUNTIF($CI$15:$CI$143,DH123))</f>
        <v/>
      </c>
      <c r="EN123" s="304"/>
      <c r="EO123" s="304"/>
      <c r="EP123" s="304"/>
      <c r="EQ123" s="305"/>
      <c r="ER123" s="264" t="str">
        <f ca="1">IF(AND(ED123&lt;&gt;"",EM123&lt;&gt;""),IF(ED123*EM123=0,"",ED123*EM123),"")</f>
        <v/>
      </c>
      <c r="ES123" s="265"/>
      <c r="ET123" s="265"/>
      <c r="EU123" s="265"/>
      <c r="EV123" s="265"/>
      <c r="EW123" s="265"/>
      <c r="EX123" s="265"/>
      <c r="EY123" s="265"/>
      <c r="EZ123" s="265"/>
      <c r="FA123" s="265"/>
      <c r="FB123" s="281"/>
      <c r="FC123" s="258"/>
      <c r="FD123" s="259"/>
      <c r="FE123" s="259"/>
      <c r="FF123" s="260"/>
      <c r="FG123" s="64"/>
    </row>
    <row r="124" spans="1:163" ht="18" customHeight="1" x14ac:dyDescent="0.15">
      <c r="B124" s="244"/>
      <c r="C124" s="244"/>
      <c r="D124" s="244"/>
      <c r="E124" s="268" t="str">
        <f>IF(B124="","",TEXT(TEXT(請求書!$D$15,"YYYY/MM") &amp; "/" &amp; TEXT(B124,"00"),"AAA"))</f>
        <v/>
      </c>
      <c r="F124" s="269"/>
      <c r="G124" s="269"/>
      <c r="H124" s="270"/>
      <c r="I124" s="271"/>
      <c r="J124" s="271"/>
      <c r="K124" s="271"/>
      <c r="L124" s="271"/>
      <c r="M124" s="271"/>
      <c r="N124" s="271"/>
      <c r="O124" s="272" t="str">
        <f t="shared" si="108"/>
        <v/>
      </c>
      <c r="P124" s="272"/>
      <c r="Q124" s="273" t="str">
        <f t="shared" si="112"/>
        <v/>
      </c>
      <c r="R124" s="274"/>
      <c r="S124" s="274"/>
      <c r="T124" s="274"/>
      <c r="U124" s="274"/>
      <c r="V124" s="275"/>
      <c r="W124" s="276" t="str">
        <f t="shared" si="109"/>
        <v/>
      </c>
      <c r="X124" s="277"/>
      <c r="Y124" s="277"/>
      <c r="Z124" s="277"/>
      <c r="AA124" s="278"/>
      <c r="AB124" s="249"/>
      <c r="AC124" s="250"/>
      <c r="AD124" s="249"/>
      <c r="AE124" s="250"/>
      <c r="AF124" s="251" t="str">
        <f t="shared" si="99"/>
        <v/>
      </c>
      <c r="AG124" s="252"/>
      <c r="AH124" s="253"/>
      <c r="AI124" s="254" t="str">
        <f t="shared" si="113"/>
        <v/>
      </c>
      <c r="AJ124" s="255"/>
      <c r="AK124" s="256"/>
      <c r="AL124" s="254" t="str">
        <f t="shared" si="111"/>
        <v/>
      </c>
      <c r="AM124" s="255"/>
      <c r="AN124" s="256"/>
      <c r="AO124" s="257"/>
      <c r="AP124" s="257"/>
      <c r="AQ124" s="257"/>
      <c r="AR124" s="257"/>
      <c r="AS124" s="244"/>
      <c r="AT124" s="244"/>
      <c r="AU124" s="244"/>
      <c r="AV124" s="244"/>
      <c r="AW124" s="100"/>
      <c r="AX124" s="90" t="e">
        <f t="shared" ca="1" si="64"/>
        <v>#N/A</v>
      </c>
      <c r="AY124" s="124" t="str">
        <f t="shared" si="100"/>
        <v/>
      </c>
      <c r="AZ124" s="125" t="str">
        <f t="shared" si="101"/>
        <v/>
      </c>
      <c r="BA124" s="126" t="str">
        <f t="shared" si="102"/>
        <v/>
      </c>
      <c r="BB124" s="126" t="str">
        <f t="shared" si="103"/>
        <v/>
      </c>
      <c r="BC124" s="127" t="str">
        <f t="shared" si="67"/>
        <v/>
      </c>
      <c r="BD124" s="127" t="str">
        <f t="shared" si="68"/>
        <v/>
      </c>
      <c r="BE124" s="126" t="str">
        <f t="shared" si="69"/>
        <v/>
      </c>
      <c r="BF124" s="126" t="str">
        <f t="shared" si="70"/>
        <v/>
      </c>
      <c r="BG124" s="128" t="str">
        <f t="shared" si="94"/>
        <v/>
      </c>
      <c r="BH124" s="124" t="str">
        <f t="shared" si="62"/>
        <v/>
      </c>
      <c r="BI124" s="128" t="e">
        <f ca="1">IF(AND($AX124&lt;&gt;"",BE124&lt;&gt;"",BG124&gt;=IF(BG125="",0,BG125)),SUM(INDIRECT("bh"&amp;ROW()-BG124+1):BH124),"")</f>
        <v>#N/A</v>
      </c>
      <c r="BJ124" s="128" t="e">
        <f t="shared" ca="1" si="71"/>
        <v>#N/A</v>
      </c>
      <c r="BK124" s="128" t="e">
        <f t="shared" ca="1" si="72"/>
        <v>#N/A</v>
      </c>
      <c r="BL124" s="128" t="e">
        <f ca="1">IF(BK124="","",LEFT(AX124,3)&amp;TEXT(VLOOKUP(BK124,基本設定!$D$3:$E$50,2,FALSE),"000"))</f>
        <v>#N/A</v>
      </c>
      <c r="BM124" s="128" t="e">
        <f ca="1">IF(BL124="","",VLOOKUP(BL124,単価設定!$A$3:$F$477,6,FALSE))</f>
        <v>#N/A</v>
      </c>
      <c r="BN124" s="128" t="str">
        <f t="shared" si="95"/>
        <v/>
      </c>
      <c r="BO124" s="128" t="str">
        <f t="shared" si="73"/>
        <v/>
      </c>
      <c r="BP124" s="124" t="str">
        <f t="shared" si="104"/>
        <v/>
      </c>
      <c r="BQ124" s="128" t="str">
        <f t="shared" si="105"/>
        <v/>
      </c>
      <c r="BR124" s="129" t="str">
        <f t="shared" si="106"/>
        <v/>
      </c>
      <c r="BS124" s="129" t="str">
        <f t="shared" si="107"/>
        <v/>
      </c>
      <c r="BT124" s="127" t="str">
        <f t="shared" si="74"/>
        <v/>
      </c>
      <c r="BU124" s="127" t="str">
        <f t="shared" si="75"/>
        <v/>
      </c>
      <c r="BV124" s="126" t="str">
        <f t="shared" si="76"/>
        <v/>
      </c>
      <c r="BW124" s="126" t="str">
        <f t="shared" si="77"/>
        <v/>
      </c>
      <c r="BX124" s="128" t="str">
        <f t="shared" si="96"/>
        <v/>
      </c>
      <c r="BY124" s="124" t="str">
        <f t="shared" si="63"/>
        <v/>
      </c>
      <c r="BZ124" s="128" t="e">
        <f ca="1">IF(AND($AX124&lt;&gt;"",BV124&lt;&gt;"",BX124&gt;=IF(BX125="",0,BX125)),SUM(INDIRECT("by" &amp; ROW()-BX124+1):BY124),"")</f>
        <v>#N/A</v>
      </c>
      <c r="CA124" s="128" t="e">
        <f t="shared" ca="1" si="78"/>
        <v>#N/A</v>
      </c>
      <c r="CB124" s="128" t="e">
        <f t="shared" ca="1" si="79"/>
        <v>#N/A</v>
      </c>
      <c r="CC124" s="128" t="e">
        <f ca="1">IF(CB124="","",LEFT($AX124,3)&amp;TEXT(VLOOKUP(CB124,基本設定!$D$3:$E$50,2,FALSE),"100"))</f>
        <v>#N/A</v>
      </c>
      <c r="CD124" s="128" t="e">
        <f ca="1">IF(CC124="","",VLOOKUP(CC124,単価設定!$A$3:$F$477,6,FALSE))</f>
        <v>#N/A</v>
      </c>
      <c r="CE124" s="128" t="str">
        <f t="shared" si="97"/>
        <v/>
      </c>
      <c r="CF124" s="128" t="str">
        <f t="shared" si="80"/>
        <v/>
      </c>
      <c r="CG124" s="128" t="e">
        <f t="shared" ca="1" si="54"/>
        <v>#N/A</v>
      </c>
      <c r="CH124" s="128" t="e">
        <f ca="1">IF(CG124="","",VLOOKUP(CG124,単価設定!$A$3:$F$478,6,FALSE))</f>
        <v>#N/A</v>
      </c>
      <c r="CI124" s="128" t="e">
        <f t="shared" ca="1" si="55"/>
        <v>#N/A</v>
      </c>
      <c r="CJ124" s="128" t="e">
        <f ca="1">IF(CI124="","",VLOOKUP(CI124,単価設定!$A$3:$F$478,6,FALSE))</f>
        <v>#N/A</v>
      </c>
      <c r="CK124" s="128" t="e">
        <f t="shared" ca="1" si="81"/>
        <v>#N/A</v>
      </c>
      <c r="CL124" s="128" t="e">
        <f ca="1">SUM(CK$15:$CK124)</f>
        <v>#N/A</v>
      </c>
      <c r="CM124" s="128" t="e">
        <f t="shared" ca="1" si="82"/>
        <v>#N/A</v>
      </c>
      <c r="CN124" s="128" t="e">
        <f t="shared" ca="1" si="98"/>
        <v>#N/A</v>
      </c>
      <c r="CO124" s="128" t="e">
        <f t="shared" ca="1" si="83"/>
        <v>#N/A</v>
      </c>
      <c r="CP124" s="146" t="e">
        <f t="shared" ca="1" si="84"/>
        <v>#N/A</v>
      </c>
      <c r="CQ124" s="146" t="e">
        <f t="shared" ca="1" si="85"/>
        <v>#N/A</v>
      </c>
      <c r="CR124" s="146" t="e">
        <f t="shared" ca="1" si="86"/>
        <v>#N/A</v>
      </c>
      <c r="CS124" s="146" t="e">
        <f t="shared" ca="1" si="87"/>
        <v>#N/A</v>
      </c>
      <c r="CT124" s="128" t="e">
        <f ca="1">IF(BL124&lt;&gt;"",IF(COUNTIF(BL$15:BL124,BL124)=1,ROW(),""),"")</f>
        <v>#N/A</v>
      </c>
      <c r="CU124" s="128" t="e">
        <f ca="1">IF(CB124&lt;&gt;"",IF(COUNTIF(CB$15:CB124,CB124)=1,ROW(),""),"")</f>
        <v>#N/A</v>
      </c>
      <c r="CV124" s="128" t="e">
        <f ca="1">IF(CG124&lt;&gt;"",IF(COUNTIF(CG$15:CG124,CG124)=1,ROW(),""),"")</f>
        <v>#N/A</v>
      </c>
      <c r="CW124" s="146" t="e">
        <f ca="1">IF(CI124&lt;&gt;"",IF(COUNTIF(CI$15:CI124,CI124)=1,ROW(),""),"")</f>
        <v>#N/A</v>
      </c>
      <c r="CX124" s="128" t="str">
        <f t="shared" ca="1" si="88"/>
        <v/>
      </c>
      <c r="CY124" s="128" t="str">
        <f t="shared" ca="1" si="89"/>
        <v/>
      </c>
      <c r="CZ124" s="128" t="str">
        <f t="shared" ca="1" si="90"/>
        <v/>
      </c>
      <c r="DA124" s="146" t="str">
        <f t="shared" ca="1" si="91"/>
        <v/>
      </c>
      <c r="DD124" s="65"/>
      <c r="DE124" s="326"/>
      <c r="DF124" s="327"/>
      <c r="DG124" s="328"/>
      <c r="DH124" s="211"/>
      <c r="DI124" s="212"/>
      <c r="DJ124" s="212"/>
      <c r="DK124" s="212"/>
      <c r="DL124" s="212"/>
      <c r="DM124" s="212"/>
      <c r="DN124" s="212"/>
      <c r="DO124" s="212"/>
      <c r="DP124" s="213"/>
      <c r="DQ124" s="312"/>
      <c r="DR124" s="313"/>
      <c r="DS124" s="313"/>
      <c r="DT124" s="313"/>
      <c r="DU124" s="313"/>
      <c r="DV124" s="313"/>
      <c r="DW124" s="313"/>
      <c r="DX124" s="313"/>
      <c r="DY124" s="313"/>
      <c r="DZ124" s="313"/>
      <c r="EA124" s="313"/>
      <c r="EB124" s="313"/>
      <c r="EC124" s="314"/>
      <c r="ED124" s="266"/>
      <c r="EE124" s="267"/>
      <c r="EF124" s="267"/>
      <c r="EG124" s="267"/>
      <c r="EH124" s="267"/>
      <c r="EI124" s="267"/>
      <c r="EJ124" s="267"/>
      <c r="EK124" s="267"/>
      <c r="EL124" s="282"/>
      <c r="EM124" s="211"/>
      <c r="EN124" s="212"/>
      <c r="EO124" s="212"/>
      <c r="EP124" s="212"/>
      <c r="EQ124" s="213"/>
      <c r="ER124" s="266"/>
      <c r="ES124" s="267"/>
      <c r="ET124" s="267"/>
      <c r="EU124" s="267"/>
      <c r="EV124" s="267"/>
      <c r="EW124" s="267"/>
      <c r="EX124" s="267"/>
      <c r="EY124" s="267"/>
      <c r="EZ124" s="267"/>
      <c r="FA124" s="267"/>
      <c r="FB124" s="282"/>
      <c r="FC124" s="261"/>
      <c r="FD124" s="262"/>
      <c r="FE124" s="262"/>
      <c r="FF124" s="263"/>
      <c r="FG124" s="64"/>
    </row>
    <row r="125" spans="1:163" ht="18" customHeight="1" x14ac:dyDescent="0.15">
      <c r="B125" s="244"/>
      <c r="C125" s="244"/>
      <c r="D125" s="244"/>
      <c r="E125" s="268" t="str">
        <f>IF(B125="","",TEXT(TEXT(請求書!$D$15,"YYYY/MM") &amp; "/" &amp; TEXT(B125,"00"),"AAA"))</f>
        <v/>
      </c>
      <c r="F125" s="269"/>
      <c r="G125" s="269"/>
      <c r="H125" s="270"/>
      <c r="I125" s="271"/>
      <c r="J125" s="271"/>
      <c r="K125" s="271"/>
      <c r="L125" s="271"/>
      <c r="M125" s="271"/>
      <c r="N125" s="271"/>
      <c r="O125" s="272" t="str">
        <f t="shared" si="108"/>
        <v/>
      </c>
      <c r="P125" s="272"/>
      <c r="Q125" s="273" t="str">
        <f t="shared" si="112"/>
        <v/>
      </c>
      <c r="R125" s="274"/>
      <c r="S125" s="274"/>
      <c r="T125" s="274"/>
      <c r="U125" s="274"/>
      <c r="V125" s="275"/>
      <c r="W125" s="276" t="str">
        <f t="shared" si="109"/>
        <v/>
      </c>
      <c r="X125" s="277"/>
      <c r="Y125" s="277"/>
      <c r="Z125" s="277"/>
      <c r="AA125" s="278"/>
      <c r="AB125" s="249"/>
      <c r="AC125" s="250"/>
      <c r="AD125" s="249"/>
      <c r="AE125" s="250"/>
      <c r="AF125" s="251" t="str">
        <f t="shared" si="99"/>
        <v/>
      </c>
      <c r="AG125" s="252"/>
      <c r="AH125" s="253"/>
      <c r="AI125" s="254" t="str">
        <f t="shared" si="113"/>
        <v/>
      </c>
      <c r="AJ125" s="255"/>
      <c r="AK125" s="256"/>
      <c r="AL125" s="254" t="str">
        <f t="shared" si="111"/>
        <v/>
      </c>
      <c r="AM125" s="255"/>
      <c r="AN125" s="256"/>
      <c r="AO125" s="257"/>
      <c r="AP125" s="257"/>
      <c r="AQ125" s="257"/>
      <c r="AR125" s="257"/>
      <c r="AS125" s="244"/>
      <c r="AT125" s="244"/>
      <c r="AU125" s="244"/>
      <c r="AV125" s="244"/>
      <c r="AW125" s="100"/>
      <c r="AX125" s="90" t="e">
        <f t="shared" ca="1" si="64"/>
        <v>#N/A</v>
      </c>
      <c r="AY125" s="124" t="str">
        <f t="shared" si="100"/>
        <v/>
      </c>
      <c r="AZ125" s="125" t="str">
        <f t="shared" si="101"/>
        <v/>
      </c>
      <c r="BA125" s="126" t="str">
        <f t="shared" si="102"/>
        <v/>
      </c>
      <c r="BB125" s="126" t="str">
        <f t="shared" si="103"/>
        <v/>
      </c>
      <c r="BC125" s="127" t="str">
        <f t="shared" si="67"/>
        <v/>
      </c>
      <c r="BD125" s="127" t="str">
        <f t="shared" si="68"/>
        <v/>
      </c>
      <c r="BE125" s="126" t="str">
        <f t="shared" si="69"/>
        <v/>
      </c>
      <c r="BF125" s="126" t="str">
        <f t="shared" si="70"/>
        <v/>
      </c>
      <c r="BG125" s="128" t="str">
        <f t="shared" si="94"/>
        <v/>
      </c>
      <c r="BH125" s="124" t="str">
        <f t="shared" si="62"/>
        <v/>
      </c>
      <c r="BI125" s="128" t="e">
        <f ca="1">IF(AND($AX125&lt;&gt;"",BE125&lt;&gt;"",BG125&gt;=IF(BG126="",0,BG126)),SUM(INDIRECT("bh"&amp;ROW()-BG125+1):BH125),"")</f>
        <v>#N/A</v>
      </c>
      <c r="BJ125" s="128" t="e">
        <f t="shared" ca="1" si="71"/>
        <v>#N/A</v>
      </c>
      <c r="BK125" s="128" t="e">
        <f t="shared" ca="1" si="72"/>
        <v>#N/A</v>
      </c>
      <c r="BL125" s="128" t="e">
        <f ca="1">IF(BK125="","",LEFT(AX125,3)&amp;TEXT(VLOOKUP(BK125,基本設定!$D$3:$E$50,2,FALSE),"000"))</f>
        <v>#N/A</v>
      </c>
      <c r="BM125" s="128" t="e">
        <f ca="1">IF(BL125="","",VLOOKUP(BL125,単価設定!$A$3:$F$477,6,FALSE))</f>
        <v>#N/A</v>
      </c>
      <c r="BN125" s="128" t="str">
        <f t="shared" si="95"/>
        <v/>
      </c>
      <c r="BO125" s="128" t="str">
        <f t="shared" si="73"/>
        <v/>
      </c>
      <c r="BP125" s="124" t="str">
        <f t="shared" si="104"/>
        <v/>
      </c>
      <c r="BQ125" s="128" t="str">
        <f t="shared" si="105"/>
        <v/>
      </c>
      <c r="BR125" s="129" t="str">
        <f t="shared" si="106"/>
        <v/>
      </c>
      <c r="BS125" s="129" t="str">
        <f t="shared" si="107"/>
        <v/>
      </c>
      <c r="BT125" s="127" t="str">
        <f t="shared" si="74"/>
        <v/>
      </c>
      <c r="BU125" s="127" t="str">
        <f t="shared" si="75"/>
        <v/>
      </c>
      <c r="BV125" s="126" t="str">
        <f t="shared" si="76"/>
        <v/>
      </c>
      <c r="BW125" s="126" t="str">
        <f t="shared" si="77"/>
        <v/>
      </c>
      <c r="BX125" s="128" t="str">
        <f t="shared" si="96"/>
        <v/>
      </c>
      <c r="BY125" s="124" t="str">
        <f t="shared" si="63"/>
        <v/>
      </c>
      <c r="BZ125" s="128" t="e">
        <f ca="1">IF(AND($AX125&lt;&gt;"",BV125&lt;&gt;"",BX125&gt;=IF(BX126="",0,BX126)),SUM(INDIRECT("by" &amp; ROW()-BX125+1):BY125),"")</f>
        <v>#N/A</v>
      </c>
      <c r="CA125" s="128" t="e">
        <f t="shared" ca="1" si="78"/>
        <v>#N/A</v>
      </c>
      <c r="CB125" s="128" t="e">
        <f t="shared" ca="1" si="79"/>
        <v>#N/A</v>
      </c>
      <c r="CC125" s="128" t="e">
        <f ca="1">IF(CB125="","",LEFT($AX125,3)&amp;TEXT(VLOOKUP(CB125,基本設定!$D$3:$E$50,2,FALSE),"100"))</f>
        <v>#N/A</v>
      </c>
      <c r="CD125" s="128" t="e">
        <f ca="1">IF(CC125="","",VLOOKUP(CC125,単価設定!$A$3:$F$477,6,FALSE))</f>
        <v>#N/A</v>
      </c>
      <c r="CE125" s="128" t="str">
        <f t="shared" si="97"/>
        <v/>
      </c>
      <c r="CF125" s="128" t="str">
        <f t="shared" si="80"/>
        <v/>
      </c>
      <c r="CG125" s="128" t="e">
        <f t="shared" ca="1" si="54"/>
        <v>#N/A</v>
      </c>
      <c r="CH125" s="128" t="e">
        <f ca="1">IF(CG125="","",VLOOKUP(CG125,単価設定!$A$3:$F$478,6,FALSE))</f>
        <v>#N/A</v>
      </c>
      <c r="CI125" s="128" t="e">
        <f t="shared" ca="1" si="55"/>
        <v>#N/A</v>
      </c>
      <c r="CJ125" s="128" t="e">
        <f ca="1">IF(CI125="","",VLOOKUP(CI125,単価設定!$A$3:$F$478,6,FALSE))</f>
        <v>#N/A</v>
      </c>
      <c r="CK125" s="128" t="e">
        <f t="shared" ca="1" si="81"/>
        <v>#N/A</v>
      </c>
      <c r="CL125" s="128" t="e">
        <f ca="1">SUM(CK$15:$CK125)</f>
        <v>#N/A</v>
      </c>
      <c r="CM125" s="128" t="e">
        <f t="shared" ca="1" si="82"/>
        <v>#N/A</v>
      </c>
      <c r="CN125" s="128" t="e">
        <f t="shared" ca="1" si="98"/>
        <v>#N/A</v>
      </c>
      <c r="CO125" s="128" t="e">
        <f t="shared" ca="1" si="83"/>
        <v>#N/A</v>
      </c>
      <c r="CP125" s="146" t="e">
        <f t="shared" ca="1" si="84"/>
        <v>#N/A</v>
      </c>
      <c r="CQ125" s="146" t="e">
        <f t="shared" ca="1" si="85"/>
        <v>#N/A</v>
      </c>
      <c r="CR125" s="146" t="e">
        <f t="shared" ca="1" si="86"/>
        <v>#N/A</v>
      </c>
      <c r="CS125" s="146" t="e">
        <f t="shared" ca="1" si="87"/>
        <v>#N/A</v>
      </c>
      <c r="CT125" s="128" t="e">
        <f ca="1">IF(BL125&lt;&gt;"",IF(COUNTIF(BL$15:BL125,BL125)=1,ROW(),""),"")</f>
        <v>#N/A</v>
      </c>
      <c r="CU125" s="128" t="e">
        <f ca="1">IF(CB125&lt;&gt;"",IF(COUNTIF(CB$15:CB125,CB125)=1,ROW(),""),"")</f>
        <v>#N/A</v>
      </c>
      <c r="CV125" s="128" t="e">
        <f ca="1">IF(CG125&lt;&gt;"",IF(COUNTIF(CG$15:CG125,CG125)=1,ROW(),""),"")</f>
        <v>#N/A</v>
      </c>
      <c r="CW125" s="146" t="e">
        <f ca="1">IF(CI125&lt;&gt;"",IF(COUNTIF(CI$15:CI125,CI125)=1,ROW(),""),"")</f>
        <v>#N/A</v>
      </c>
      <c r="CX125" s="128" t="str">
        <f t="shared" ca="1" si="88"/>
        <v/>
      </c>
      <c r="CY125" s="128" t="str">
        <f t="shared" ca="1" si="89"/>
        <v/>
      </c>
      <c r="CZ125" s="128" t="str">
        <f t="shared" ca="1" si="90"/>
        <v/>
      </c>
      <c r="DA125" s="146" t="str">
        <f t="shared" ca="1" si="91"/>
        <v/>
      </c>
      <c r="DD125" s="65"/>
      <c r="DE125" s="326"/>
      <c r="DF125" s="327"/>
      <c r="DG125" s="328"/>
      <c r="DH125" s="303" t="str">
        <f ca="1">IFERROR(VLOOKUP(TEXT(SMALL($CX$15:$DA$143,26),"000000"),単価設定!$A$3:$F$478,1,FALSE),"")</f>
        <v/>
      </c>
      <c r="DI125" s="304"/>
      <c r="DJ125" s="304"/>
      <c r="DK125" s="304"/>
      <c r="DL125" s="304"/>
      <c r="DM125" s="304"/>
      <c r="DN125" s="304"/>
      <c r="DO125" s="304"/>
      <c r="DP125" s="305"/>
      <c r="DQ125" s="306" t="str">
        <f ca="1">IF(ISERROR(VLOOKUP(DH125,単価設定!$A$3:$F$478,4,FALSE)),"",VLOOKUP(DH125,単価設定!$A$3:$F$478,4,FALSE))</f>
        <v/>
      </c>
      <c r="DR125" s="307"/>
      <c r="DS125" s="307"/>
      <c r="DT125" s="307"/>
      <c r="DU125" s="307"/>
      <c r="DV125" s="307"/>
      <c r="DW125" s="307"/>
      <c r="DX125" s="307"/>
      <c r="DY125" s="307"/>
      <c r="DZ125" s="307"/>
      <c r="EA125" s="307"/>
      <c r="EB125" s="307"/>
      <c r="EC125" s="308"/>
      <c r="ED125" s="264" t="str">
        <f ca="1">IF(ISERROR(VLOOKUP(DH125,単価設定!$A$3:$F$478,5,FALSE)),"",VLOOKUP(DH125,単価設定!$A$3:$F$478,5,FALSE))</f>
        <v/>
      </c>
      <c r="EE125" s="265"/>
      <c r="EF125" s="265"/>
      <c r="EG125" s="265"/>
      <c r="EH125" s="265"/>
      <c r="EI125" s="265"/>
      <c r="EJ125" s="265"/>
      <c r="EK125" s="265"/>
      <c r="EL125" s="281"/>
      <c r="EM125" s="303" t="str">
        <f ca="1">IF(DH125="","",COUNTIF($BL$15:$BL$143,DH125)+COUNTIF($CC$15:$CC$143,DH125)+COUNTIF($CG$15:$CG$143,DH125)+COUNTIF($CI$15:$CI$143,DH125))</f>
        <v/>
      </c>
      <c r="EN125" s="304"/>
      <c r="EO125" s="304"/>
      <c r="EP125" s="304"/>
      <c r="EQ125" s="305"/>
      <c r="ER125" s="264" t="str">
        <f ca="1">IF(AND(ED125&lt;&gt;"",EM125&lt;&gt;""),IF(ED125*EM125=0,"",ED125*EM125),"")</f>
        <v/>
      </c>
      <c r="ES125" s="265"/>
      <c r="ET125" s="265"/>
      <c r="EU125" s="265"/>
      <c r="EV125" s="265"/>
      <c r="EW125" s="265"/>
      <c r="EX125" s="265"/>
      <c r="EY125" s="265"/>
      <c r="EZ125" s="265"/>
      <c r="FA125" s="265"/>
      <c r="FB125" s="281"/>
      <c r="FC125" s="258"/>
      <c r="FD125" s="259"/>
      <c r="FE125" s="259"/>
      <c r="FF125" s="260"/>
      <c r="FG125" s="64"/>
    </row>
    <row r="126" spans="1:163" ht="18" customHeight="1" x14ac:dyDescent="0.15">
      <c r="B126" s="244"/>
      <c r="C126" s="244"/>
      <c r="D126" s="244"/>
      <c r="E126" s="268" t="str">
        <f>IF(B126="","",TEXT(TEXT(請求書!$D$15,"YYYY/MM") &amp; "/" &amp; TEXT(B126,"00"),"AAA"))</f>
        <v/>
      </c>
      <c r="F126" s="269"/>
      <c r="G126" s="269"/>
      <c r="H126" s="270"/>
      <c r="I126" s="271"/>
      <c r="J126" s="271"/>
      <c r="K126" s="271"/>
      <c r="L126" s="271"/>
      <c r="M126" s="271"/>
      <c r="N126" s="271"/>
      <c r="O126" s="272" t="str">
        <f t="shared" si="108"/>
        <v/>
      </c>
      <c r="P126" s="272"/>
      <c r="Q126" s="273" t="str">
        <f t="shared" si="112"/>
        <v/>
      </c>
      <c r="R126" s="274"/>
      <c r="S126" s="274"/>
      <c r="T126" s="274"/>
      <c r="U126" s="274"/>
      <c r="V126" s="275"/>
      <c r="W126" s="276" t="str">
        <f t="shared" si="109"/>
        <v/>
      </c>
      <c r="X126" s="277"/>
      <c r="Y126" s="277"/>
      <c r="Z126" s="277"/>
      <c r="AA126" s="278"/>
      <c r="AB126" s="249"/>
      <c r="AC126" s="250"/>
      <c r="AD126" s="249"/>
      <c r="AE126" s="250"/>
      <c r="AF126" s="251" t="str">
        <f t="shared" si="99"/>
        <v/>
      </c>
      <c r="AG126" s="252"/>
      <c r="AH126" s="253"/>
      <c r="AI126" s="254" t="str">
        <f t="shared" si="113"/>
        <v/>
      </c>
      <c r="AJ126" s="255"/>
      <c r="AK126" s="256"/>
      <c r="AL126" s="254" t="str">
        <f t="shared" si="111"/>
        <v/>
      </c>
      <c r="AM126" s="255"/>
      <c r="AN126" s="256"/>
      <c r="AO126" s="257"/>
      <c r="AP126" s="257"/>
      <c r="AQ126" s="257"/>
      <c r="AR126" s="257"/>
      <c r="AS126" s="244"/>
      <c r="AT126" s="244"/>
      <c r="AU126" s="244"/>
      <c r="AV126" s="244"/>
      <c r="AW126" s="100"/>
      <c r="AX126" s="90" t="e">
        <f t="shared" ca="1" si="64"/>
        <v>#N/A</v>
      </c>
      <c r="AY126" s="124" t="str">
        <f t="shared" si="100"/>
        <v/>
      </c>
      <c r="AZ126" s="125" t="str">
        <f t="shared" si="101"/>
        <v/>
      </c>
      <c r="BA126" s="126" t="str">
        <f t="shared" si="102"/>
        <v/>
      </c>
      <c r="BB126" s="126" t="str">
        <f t="shared" si="103"/>
        <v/>
      </c>
      <c r="BC126" s="127" t="str">
        <f t="shared" si="67"/>
        <v/>
      </c>
      <c r="BD126" s="127" t="str">
        <f t="shared" si="68"/>
        <v/>
      </c>
      <c r="BE126" s="126" t="str">
        <f t="shared" si="69"/>
        <v/>
      </c>
      <c r="BF126" s="126" t="str">
        <f t="shared" si="70"/>
        <v/>
      </c>
      <c r="BG126" s="128" t="str">
        <f t="shared" si="94"/>
        <v/>
      </c>
      <c r="BH126" s="124" t="str">
        <f t="shared" si="62"/>
        <v/>
      </c>
      <c r="BI126" s="128" t="e">
        <f ca="1">IF(AND($AX126&lt;&gt;"",BE126&lt;&gt;"",BG126&gt;=IF(BG127="",0,BG127)),SUM(INDIRECT("bh"&amp;ROW()-BG126+1):BH126),"")</f>
        <v>#N/A</v>
      </c>
      <c r="BJ126" s="128" t="e">
        <f t="shared" ca="1" si="71"/>
        <v>#N/A</v>
      </c>
      <c r="BK126" s="128" t="e">
        <f t="shared" ca="1" si="72"/>
        <v>#N/A</v>
      </c>
      <c r="BL126" s="128" t="e">
        <f ca="1">IF(BK126="","",LEFT(AX126,3)&amp;TEXT(VLOOKUP(BK126,基本設定!$D$3:$E$50,2,FALSE),"000"))</f>
        <v>#N/A</v>
      </c>
      <c r="BM126" s="128" t="e">
        <f ca="1">IF(BL126="","",VLOOKUP(BL126,単価設定!$A$3:$F$477,6,FALSE))</f>
        <v>#N/A</v>
      </c>
      <c r="BN126" s="128" t="str">
        <f t="shared" si="95"/>
        <v/>
      </c>
      <c r="BO126" s="128" t="str">
        <f t="shared" si="73"/>
        <v/>
      </c>
      <c r="BP126" s="124" t="str">
        <f t="shared" si="104"/>
        <v/>
      </c>
      <c r="BQ126" s="128" t="str">
        <f t="shared" si="105"/>
        <v/>
      </c>
      <c r="BR126" s="129" t="str">
        <f t="shared" si="106"/>
        <v/>
      </c>
      <c r="BS126" s="129" t="str">
        <f t="shared" si="107"/>
        <v/>
      </c>
      <c r="BT126" s="127" t="str">
        <f t="shared" si="74"/>
        <v/>
      </c>
      <c r="BU126" s="127" t="str">
        <f t="shared" si="75"/>
        <v/>
      </c>
      <c r="BV126" s="126" t="str">
        <f t="shared" si="76"/>
        <v/>
      </c>
      <c r="BW126" s="126" t="str">
        <f t="shared" si="77"/>
        <v/>
      </c>
      <c r="BX126" s="128" t="str">
        <f t="shared" si="96"/>
        <v/>
      </c>
      <c r="BY126" s="124" t="str">
        <f t="shared" si="63"/>
        <v/>
      </c>
      <c r="BZ126" s="128" t="e">
        <f ca="1">IF(AND($AX126&lt;&gt;"",BV126&lt;&gt;"",BX126&gt;=IF(BX127="",0,BX127)),SUM(INDIRECT("by" &amp; ROW()-BX126+1):BY126),"")</f>
        <v>#N/A</v>
      </c>
      <c r="CA126" s="128" t="e">
        <f t="shared" ca="1" si="78"/>
        <v>#N/A</v>
      </c>
      <c r="CB126" s="128" t="e">
        <f t="shared" ca="1" si="79"/>
        <v>#N/A</v>
      </c>
      <c r="CC126" s="128" t="e">
        <f ca="1">IF(CB126="","",LEFT($AX126,3)&amp;TEXT(VLOOKUP(CB126,基本設定!$D$3:$E$50,2,FALSE),"100"))</f>
        <v>#N/A</v>
      </c>
      <c r="CD126" s="128" t="e">
        <f ca="1">IF(CC126="","",VLOOKUP(CC126,単価設定!$A$3:$F$477,6,FALSE))</f>
        <v>#N/A</v>
      </c>
      <c r="CE126" s="128" t="str">
        <f t="shared" si="97"/>
        <v/>
      </c>
      <c r="CF126" s="128" t="str">
        <f t="shared" si="80"/>
        <v/>
      </c>
      <c r="CG126" s="128" t="e">
        <f t="shared" ca="1" si="54"/>
        <v>#N/A</v>
      </c>
      <c r="CH126" s="128" t="e">
        <f ca="1">IF(CG126="","",VLOOKUP(CG126,単価設定!$A$3:$F$478,6,FALSE))</f>
        <v>#N/A</v>
      </c>
      <c r="CI126" s="128" t="e">
        <f t="shared" ca="1" si="55"/>
        <v>#N/A</v>
      </c>
      <c r="CJ126" s="128" t="e">
        <f ca="1">IF(CI126="","",VLOOKUP(CI126,単価設定!$A$3:$F$478,6,FALSE))</f>
        <v>#N/A</v>
      </c>
      <c r="CK126" s="128" t="e">
        <f t="shared" ca="1" si="81"/>
        <v>#N/A</v>
      </c>
      <c r="CL126" s="128" t="e">
        <f ca="1">SUM(CK$15:$CK126)</f>
        <v>#N/A</v>
      </c>
      <c r="CM126" s="128" t="e">
        <f t="shared" ca="1" si="82"/>
        <v>#N/A</v>
      </c>
      <c r="CN126" s="128" t="e">
        <f t="shared" ca="1" si="98"/>
        <v>#N/A</v>
      </c>
      <c r="CO126" s="128" t="e">
        <f t="shared" ca="1" si="83"/>
        <v>#N/A</v>
      </c>
      <c r="CP126" s="146" t="e">
        <f t="shared" ca="1" si="84"/>
        <v>#N/A</v>
      </c>
      <c r="CQ126" s="146" t="e">
        <f t="shared" ca="1" si="85"/>
        <v>#N/A</v>
      </c>
      <c r="CR126" s="146" t="e">
        <f t="shared" ca="1" si="86"/>
        <v>#N/A</v>
      </c>
      <c r="CS126" s="146" t="e">
        <f t="shared" ca="1" si="87"/>
        <v>#N/A</v>
      </c>
      <c r="CT126" s="128" t="e">
        <f ca="1">IF(BL126&lt;&gt;"",IF(COUNTIF(BL$15:BL126,BL126)=1,ROW(),""),"")</f>
        <v>#N/A</v>
      </c>
      <c r="CU126" s="128" t="e">
        <f ca="1">IF(CB126&lt;&gt;"",IF(COUNTIF(CB$15:CB126,CB126)=1,ROW(),""),"")</f>
        <v>#N/A</v>
      </c>
      <c r="CV126" s="128" t="e">
        <f ca="1">IF(CG126&lt;&gt;"",IF(COUNTIF(CG$15:CG126,CG126)=1,ROW(),""),"")</f>
        <v>#N/A</v>
      </c>
      <c r="CW126" s="146" t="e">
        <f ca="1">IF(CI126&lt;&gt;"",IF(COUNTIF(CI$15:CI126,CI126)=1,ROW(),""),"")</f>
        <v>#N/A</v>
      </c>
      <c r="CX126" s="128" t="str">
        <f t="shared" ca="1" si="88"/>
        <v/>
      </c>
      <c r="CY126" s="128" t="str">
        <f t="shared" ca="1" si="89"/>
        <v/>
      </c>
      <c r="CZ126" s="128" t="str">
        <f t="shared" ca="1" si="90"/>
        <v/>
      </c>
      <c r="DA126" s="146" t="str">
        <f t="shared" ca="1" si="91"/>
        <v/>
      </c>
      <c r="DD126" s="65"/>
      <c r="DE126" s="326"/>
      <c r="DF126" s="327"/>
      <c r="DG126" s="328"/>
      <c r="DH126" s="211"/>
      <c r="DI126" s="212"/>
      <c r="DJ126" s="212"/>
      <c r="DK126" s="212"/>
      <c r="DL126" s="212"/>
      <c r="DM126" s="212"/>
      <c r="DN126" s="212"/>
      <c r="DO126" s="212"/>
      <c r="DP126" s="213"/>
      <c r="DQ126" s="312"/>
      <c r="DR126" s="313"/>
      <c r="DS126" s="313"/>
      <c r="DT126" s="313"/>
      <c r="DU126" s="313"/>
      <c r="DV126" s="313"/>
      <c r="DW126" s="313"/>
      <c r="DX126" s="313"/>
      <c r="DY126" s="313"/>
      <c r="DZ126" s="313"/>
      <c r="EA126" s="313"/>
      <c r="EB126" s="313"/>
      <c r="EC126" s="314"/>
      <c r="ED126" s="266"/>
      <c r="EE126" s="267"/>
      <c r="EF126" s="267"/>
      <c r="EG126" s="267"/>
      <c r="EH126" s="267"/>
      <c r="EI126" s="267"/>
      <c r="EJ126" s="267"/>
      <c r="EK126" s="267"/>
      <c r="EL126" s="282"/>
      <c r="EM126" s="211"/>
      <c r="EN126" s="212"/>
      <c r="EO126" s="212"/>
      <c r="EP126" s="212"/>
      <c r="EQ126" s="213"/>
      <c r="ER126" s="266"/>
      <c r="ES126" s="267"/>
      <c r="ET126" s="267"/>
      <c r="EU126" s="267"/>
      <c r="EV126" s="267"/>
      <c r="EW126" s="267"/>
      <c r="EX126" s="267"/>
      <c r="EY126" s="267"/>
      <c r="EZ126" s="267"/>
      <c r="FA126" s="267"/>
      <c r="FB126" s="282"/>
      <c r="FC126" s="261"/>
      <c r="FD126" s="262"/>
      <c r="FE126" s="262"/>
      <c r="FF126" s="263"/>
      <c r="FG126" s="64"/>
    </row>
    <row r="127" spans="1:163" ht="18" customHeight="1" x14ac:dyDescent="0.15">
      <c r="B127" s="244"/>
      <c r="C127" s="244"/>
      <c r="D127" s="244"/>
      <c r="E127" s="268" t="str">
        <f>IF(B127="","",TEXT(TEXT(請求書!$D$15,"YYYY/MM") &amp; "/" &amp; TEXT(B127,"00"),"AAA"))</f>
        <v/>
      </c>
      <c r="F127" s="269"/>
      <c r="G127" s="269"/>
      <c r="H127" s="270"/>
      <c r="I127" s="271"/>
      <c r="J127" s="271"/>
      <c r="K127" s="271"/>
      <c r="L127" s="271"/>
      <c r="M127" s="271"/>
      <c r="N127" s="271"/>
      <c r="O127" s="272" t="str">
        <f t="shared" si="108"/>
        <v/>
      </c>
      <c r="P127" s="272"/>
      <c r="Q127" s="273" t="str">
        <f t="shared" si="112"/>
        <v/>
      </c>
      <c r="R127" s="274"/>
      <c r="S127" s="274"/>
      <c r="T127" s="274"/>
      <c r="U127" s="274"/>
      <c r="V127" s="275"/>
      <c r="W127" s="276" t="str">
        <f t="shared" si="109"/>
        <v/>
      </c>
      <c r="X127" s="277"/>
      <c r="Y127" s="277"/>
      <c r="Z127" s="277"/>
      <c r="AA127" s="278"/>
      <c r="AB127" s="249"/>
      <c r="AC127" s="250"/>
      <c r="AD127" s="249"/>
      <c r="AE127" s="250"/>
      <c r="AF127" s="251" t="str">
        <f t="shared" si="99"/>
        <v/>
      </c>
      <c r="AG127" s="252"/>
      <c r="AH127" s="253"/>
      <c r="AI127" s="254" t="str">
        <f t="shared" si="113"/>
        <v/>
      </c>
      <c r="AJ127" s="255"/>
      <c r="AK127" s="256"/>
      <c r="AL127" s="254" t="str">
        <f t="shared" si="111"/>
        <v/>
      </c>
      <c r="AM127" s="255"/>
      <c r="AN127" s="256"/>
      <c r="AO127" s="257"/>
      <c r="AP127" s="257"/>
      <c r="AQ127" s="257"/>
      <c r="AR127" s="257"/>
      <c r="AS127" s="244"/>
      <c r="AT127" s="244"/>
      <c r="AU127" s="244"/>
      <c r="AV127" s="244"/>
      <c r="AW127" s="100"/>
      <c r="AX127" s="90" t="e">
        <f t="shared" ca="1" si="64"/>
        <v>#N/A</v>
      </c>
      <c r="AY127" s="124" t="str">
        <f t="shared" si="100"/>
        <v/>
      </c>
      <c r="AZ127" s="125" t="str">
        <f t="shared" si="101"/>
        <v/>
      </c>
      <c r="BA127" s="126" t="str">
        <f t="shared" si="102"/>
        <v/>
      </c>
      <c r="BB127" s="126" t="str">
        <f t="shared" si="103"/>
        <v/>
      </c>
      <c r="BC127" s="127" t="str">
        <f t="shared" si="67"/>
        <v/>
      </c>
      <c r="BD127" s="127" t="str">
        <f t="shared" si="68"/>
        <v/>
      </c>
      <c r="BE127" s="126" t="str">
        <f t="shared" si="69"/>
        <v/>
      </c>
      <c r="BF127" s="126" t="str">
        <f t="shared" si="70"/>
        <v/>
      </c>
      <c r="BG127" s="128" t="str">
        <f t="shared" si="94"/>
        <v/>
      </c>
      <c r="BH127" s="124" t="str">
        <f t="shared" si="62"/>
        <v/>
      </c>
      <c r="BI127" s="128" t="e">
        <f ca="1">IF(AND($AX127&lt;&gt;"",BE127&lt;&gt;"",BG127&gt;=IF(BG128="",0,BG128)),SUM(INDIRECT("bh"&amp;ROW()-BG127+1):BH127),"")</f>
        <v>#N/A</v>
      </c>
      <c r="BJ127" s="128" t="e">
        <f t="shared" ca="1" si="71"/>
        <v>#N/A</v>
      </c>
      <c r="BK127" s="128" t="e">
        <f t="shared" ca="1" si="72"/>
        <v>#N/A</v>
      </c>
      <c r="BL127" s="128" t="e">
        <f ca="1">IF(BK127="","",LEFT(AX127,3)&amp;TEXT(VLOOKUP(BK127,基本設定!$D$3:$E$50,2,FALSE),"000"))</f>
        <v>#N/A</v>
      </c>
      <c r="BM127" s="128" t="e">
        <f ca="1">IF(BL127="","",VLOOKUP(BL127,単価設定!$A$3:$F$477,6,FALSE))</f>
        <v>#N/A</v>
      </c>
      <c r="BN127" s="128" t="str">
        <f t="shared" si="95"/>
        <v/>
      </c>
      <c r="BO127" s="128" t="str">
        <f t="shared" si="73"/>
        <v/>
      </c>
      <c r="BP127" s="124" t="str">
        <f t="shared" si="104"/>
        <v/>
      </c>
      <c r="BQ127" s="128" t="str">
        <f t="shared" si="105"/>
        <v/>
      </c>
      <c r="BR127" s="129" t="str">
        <f t="shared" si="106"/>
        <v/>
      </c>
      <c r="BS127" s="129" t="str">
        <f t="shared" si="107"/>
        <v/>
      </c>
      <c r="BT127" s="127" t="str">
        <f t="shared" si="74"/>
        <v/>
      </c>
      <c r="BU127" s="127" t="str">
        <f t="shared" si="75"/>
        <v/>
      </c>
      <c r="BV127" s="126" t="str">
        <f t="shared" si="76"/>
        <v/>
      </c>
      <c r="BW127" s="126" t="str">
        <f t="shared" si="77"/>
        <v/>
      </c>
      <c r="BX127" s="128" t="str">
        <f t="shared" si="96"/>
        <v/>
      </c>
      <c r="BY127" s="124" t="str">
        <f t="shared" si="63"/>
        <v/>
      </c>
      <c r="BZ127" s="128" t="e">
        <f ca="1">IF(AND($AX127&lt;&gt;"",BV127&lt;&gt;"",BX127&gt;=IF(BX128="",0,BX128)),SUM(INDIRECT("by" &amp; ROW()-BX127+1):BY127),"")</f>
        <v>#N/A</v>
      </c>
      <c r="CA127" s="128" t="e">
        <f t="shared" ca="1" si="78"/>
        <v>#N/A</v>
      </c>
      <c r="CB127" s="128" t="e">
        <f t="shared" ca="1" si="79"/>
        <v>#N/A</v>
      </c>
      <c r="CC127" s="128" t="e">
        <f ca="1">IF(CB127="","",LEFT($AX127,3)&amp;TEXT(VLOOKUP(CB127,基本設定!$D$3:$E$50,2,FALSE),"100"))</f>
        <v>#N/A</v>
      </c>
      <c r="CD127" s="128" t="e">
        <f ca="1">IF(CC127="","",VLOOKUP(CC127,単価設定!$A$3:$F$477,6,FALSE))</f>
        <v>#N/A</v>
      </c>
      <c r="CE127" s="128" t="str">
        <f t="shared" si="97"/>
        <v/>
      </c>
      <c r="CF127" s="128" t="str">
        <f t="shared" si="80"/>
        <v/>
      </c>
      <c r="CG127" s="128" t="e">
        <f t="shared" ca="1" si="54"/>
        <v>#N/A</v>
      </c>
      <c r="CH127" s="128" t="e">
        <f ca="1">IF(CG127="","",VLOOKUP(CG127,単価設定!$A$3:$F$478,6,FALSE))</f>
        <v>#N/A</v>
      </c>
      <c r="CI127" s="128" t="e">
        <f t="shared" ca="1" si="55"/>
        <v>#N/A</v>
      </c>
      <c r="CJ127" s="128" t="e">
        <f ca="1">IF(CI127="","",VLOOKUP(CI127,単価設定!$A$3:$F$478,6,FALSE))</f>
        <v>#N/A</v>
      </c>
      <c r="CK127" s="128" t="e">
        <f t="shared" ca="1" si="81"/>
        <v>#N/A</v>
      </c>
      <c r="CL127" s="128" t="e">
        <f ca="1">SUM(CK$15:$CK127)</f>
        <v>#N/A</v>
      </c>
      <c r="CM127" s="128" t="e">
        <f t="shared" ca="1" si="82"/>
        <v>#N/A</v>
      </c>
      <c r="CN127" s="128" t="e">
        <f t="shared" ca="1" si="98"/>
        <v>#N/A</v>
      </c>
      <c r="CO127" s="128" t="e">
        <f t="shared" ca="1" si="83"/>
        <v>#N/A</v>
      </c>
      <c r="CP127" s="146" t="e">
        <f t="shared" ca="1" si="84"/>
        <v>#N/A</v>
      </c>
      <c r="CQ127" s="146" t="e">
        <f t="shared" ca="1" si="85"/>
        <v>#N/A</v>
      </c>
      <c r="CR127" s="146" t="e">
        <f t="shared" ca="1" si="86"/>
        <v>#N/A</v>
      </c>
      <c r="CS127" s="146" t="e">
        <f t="shared" ca="1" si="87"/>
        <v>#N/A</v>
      </c>
      <c r="CT127" s="128" t="e">
        <f ca="1">IF(BL127&lt;&gt;"",IF(COUNTIF(BL$15:BL127,BL127)=1,ROW(),""),"")</f>
        <v>#N/A</v>
      </c>
      <c r="CU127" s="128" t="e">
        <f ca="1">IF(CB127&lt;&gt;"",IF(COUNTIF(CB$15:CB127,CB127)=1,ROW(),""),"")</f>
        <v>#N/A</v>
      </c>
      <c r="CV127" s="128" t="e">
        <f ca="1">IF(CG127&lt;&gt;"",IF(COUNTIF(CG$15:CG127,CG127)=1,ROW(),""),"")</f>
        <v>#N/A</v>
      </c>
      <c r="CW127" s="146" t="e">
        <f ca="1">IF(CI127&lt;&gt;"",IF(COUNTIF(CI$15:CI127,CI127)=1,ROW(),""),"")</f>
        <v>#N/A</v>
      </c>
      <c r="CX127" s="128" t="str">
        <f t="shared" ca="1" si="88"/>
        <v/>
      </c>
      <c r="CY127" s="128" t="str">
        <f t="shared" ca="1" si="89"/>
        <v/>
      </c>
      <c r="CZ127" s="128" t="str">
        <f t="shared" ca="1" si="90"/>
        <v/>
      </c>
      <c r="DA127" s="146" t="str">
        <f t="shared" ca="1" si="91"/>
        <v/>
      </c>
      <c r="DD127" s="65"/>
      <c r="DE127" s="326"/>
      <c r="DF127" s="327"/>
      <c r="DG127" s="328"/>
      <c r="DH127" s="303" t="str">
        <f ca="1">IFERROR(VLOOKUP(TEXT(SMALL($CX$15:$DA$143,27),"000000"),単価設定!$A$3:$F$478,1,FALSE),"")</f>
        <v/>
      </c>
      <c r="DI127" s="304"/>
      <c r="DJ127" s="304"/>
      <c r="DK127" s="304"/>
      <c r="DL127" s="304"/>
      <c r="DM127" s="304"/>
      <c r="DN127" s="304"/>
      <c r="DO127" s="304"/>
      <c r="DP127" s="305"/>
      <c r="DQ127" s="306" t="str">
        <f ca="1">IF(ISERROR(VLOOKUP(DH127,単価設定!$A$3:$F$478,4,FALSE)),"",VLOOKUP(DH127,単価設定!$A$3:$F$478,4,FALSE))</f>
        <v/>
      </c>
      <c r="DR127" s="307"/>
      <c r="DS127" s="307"/>
      <c r="DT127" s="307"/>
      <c r="DU127" s="307"/>
      <c r="DV127" s="307"/>
      <c r="DW127" s="307"/>
      <c r="DX127" s="307"/>
      <c r="DY127" s="307"/>
      <c r="DZ127" s="307"/>
      <c r="EA127" s="307"/>
      <c r="EB127" s="307"/>
      <c r="EC127" s="308"/>
      <c r="ED127" s="264" t="str">
        <f ca="1">IF(ISERROR(VLOOKUP(DH127,単価設定!$A$3:$F$478,5,FALSE)),"",VLOOKUP(DH127,単価設定!$A$3:$F$478,5,FALSE))</f>
        <v/>
      </c>
      <c r="EE127" s="265"/>
      <c r="EF127" s="265"/>
      <c r="EG127" s="265"/>
      <c r="EH127" s="265"/>
      <c r="EI127" s="265"/>
      <c r="EJ127" s="265"/>
      <c r="EK127" s="265"/>
      <c r="EL127" s="281"/>
      <c r="EM127" s="303" t="str">
        <f ca="1">IF(DH127="","",COUNTIF($BL$15:$BL$143,DH127)+COUNTIF($CC$15:$CC$143,DH127)+COUNTIF($CG$15:$CG$143,DH127)+COUNTIF($CI$15:$CI$143,DH127))</f>
        <v/>
      </c>
      <c r="EN127" s="304"/>
      <c r="EO127" s="304"/>
      <c r="EP127" s="304"/>
      <c r="EQ127" s="305"/>
      <c r="ER127" s="264" t="str">
        <f ca="1">IF(AND(ED127&lt;&gt;"",EM127&lt;&gt;""),IF(ED127*EM127=0,"",ED127*EM127),"")</f>
        <v/>
      </c>
      <c r="ES127" s="265"/>
      <c r="ET127" s="265"/>
      <c r="EU127" s="265"/>
      <c r="EV127" s="265"/>
      <c r="EW127" s="265"/>
      <c r="EX127" s="265"/>
      <c r="EY127" s="265"/>
      <c r="EZ127" s="265"/>
      <c r="FA127" s="265"/>
      <c r="FB127" s="281"/>
      <c r="FC127" s="258"/>
      <c r="FD127" s="259"/>
      <c r="FE127" s="259"/>
      <c r="FF127" s="260"/>
      <c r="FG127" s="64"/>
    </row>
    <row r="128" spans="1:163" ht="18" customHeight="1" x14ac:dyDescent="0.15">
      <c r="B128" s="244"/>
      <c r="C128" s="244"/>
      <c r="D128" s="244"/>
      <c r="E128" s="268" t="str">
        <f>IF(B128="","",TEXT(TEXT(請求書!$D$15,"YYYY/MM") &amp; "/" &amp; TEXT(B128,"00"),"AAA"))</f>
        <v/>
      </c>
      <c r="F128" s="269"/>
      <c r="G128" s="269"/>
      <c r="H128" s="270"/>
      <c r="I128" s="271"/>
      <c r="J128" s="271"/>
      <c r="K128" s="271"/>
      <c r="L128" s="271"/>
      <c r="M128" s="271"/>
      <c r="N128" s="271"/>
      <c r="O128" s="272" t="str">
        <f t="shared" si="108"/>
        <v/>
      </c>
      <c r="P128" s="272"/>
      <c r="Q128" s="273" t="str">
        <f t="shared" si="112"/>
        <v/>
      </c>
      <c r="R128" s="274"/>
      <c r="S128" s="274"/>
      <c r="T128" s="274"/>
      <c r="U128" s="274"/>
      <c r="V128" s="275"/>
      <c r="W128" s="276" t="str">
        <f t="shared" si="109"/>
        <v/>
      </c>
      <c r="X128" s="277"/>
      <c r="Y128" s="277"/>
      <c r="Z128" s="277"/>
      <c r="AA128" s="278"/>
      <c r="AB128" s="249"/>
      <c r="AC128" s="250"/>
      <c r="AD128" s="249"/>
      <c r="AE128" s="250"/>
      <c r="AF128" s="251" t="str">
        <f t="shared" si="99"/>
        <v/>
      </c>
      <c r="AG128" s="252"/>
      <c r="AH128" s="253"/>
      <c r="AI128" s="254" t="str">
        <f t="shared" si="113"/>
        <v/>
      </c>
      <c r="AJ128" s="255"/>
      <c r="AK128" s="256"/>
      <c r="AL128" s="254" t="str">
        <f t="shared" si="111"/>
        <v/>
      </c>
      <c r="AM128" s="255"/>
      <c r="AN128" s="256"/>
      <c r="AO128" s="257"/>
      <c r="AP128" s="257"/>
      <c r="AQ128" s="257"/>
      <c r="AR128" s="257"/>
      <c r="AS128" s="244"/>
      <c r="AT128" s="244"/>
      <c r="AU128" s="244"/>
      <c r="AV128" s="244"/>
      <c r="AW128" s="100"/>
      <c r="AX128" s="90" t="e">
        <f t="shared" ca="1" si="64"/>
        <v>#N/A</v>
      </c>
      <c r="AY128" s="124" t="str">
        <f t="shared" si="100"/>
        <v/>
      </c>
      <c r="AZ128" s="125" t="str">
        <f t="shared" si="101"/>
        <v/>
      </c>
      <c r="BA128" s="126" t="str">
        <f t="shared" si="102"/>
        <v/>
      </c>
      <c r="BB128" s="126" t="str">
        <f t="shared" si="103"/>
        <v/>
      </c>
      <c r="BC128" s="127" t="str">
        <f t="shared" si="67"/>
        <v/>
      </c>
      <c r="BD128" s="127" t="str">
        <f t="shared" si="68"/>
        <v/>
      </c>
      <c r="BE128" s="126" t="str">
        <f t="shared" si="69"/>
        <v/>
      </c>
      <c r="BF128" s="126" t="str">
        <f t="shared" si="70"/>
        <v/>
      </c>
      <c r="BG128" s="128" t="str">
        <f t="shared" si="94"/>
        <v/>
      </c>
      <c r="BH128" s="124" t="str">
        <f t="shared" si="62"/>
        <v/>
      </c>
      <c r="BI128" s="128" t="e">
        <f ca="1">IF(AND($AX128&lt;&gt;"",BE128&lt;&gt;"",BG128&gt;=IF(BG129="",0,BG129)),SUM(INDIRECT("bh"&amp;ROW()-BG128+1):BH128),"")</f>
        <v>#N/A</v>
      </c>
      <c r="BJ128" s="128" t="e">
        <f t="shared" ca="1" si="71"/>
        <v>#N/A</v>
      </c>
      <c r="BK128" s="128" t="e">
        <f t="shared" ca="1" si="72"/>
        <v>#N/A</v>
      </c>
      <c r="BL128" s="128" t="e">
        <f ca="1">IF(BK128="","",LEFT(AX128,3)&amp;TEXT(VLOOKUP(BK128,基本設定!$D$3:$E$50,2,FALSE),"000"))</f>
        <v>#N/A</v>
      </c>
      <c r="BM128" s="128" t="e">
        <f ca="1">IF(BL128="","",VLOOKUP(BL128,単価設定!$A$3:$F$477,6,FALSE))</f>
        <v>#N/A</v>
      </c>
      <c r="BN128" s="128" t="str">
        <f t="shared" si="95"/>
        <v/>
      </c>
      <c r="BO128" s="128" t="str">
        <f t="shared" si="73"/>
        <v/>
      </c>
      <c r="BP128" s="124" t="str">
        <f t="shared" si="104"/>
        <v/>
      </c>
      <c r="BQ128" s="128" t="str">
        <f t="shared" si="105"/>
        <v/>
      </c>
      <c r="BR128" s="129" t="str">
        <f t="shared" si="106"/>
        <v/>
      </c>
      <c r="BS128" s="129" t="str">
        <f t="shared" si="107"/>
        <v/>
      </c>
      <c r="BT128" s="127" t="str">
        <f t="shared" si="74"/>
        <v/>
      </c>
      <c r="BU128" s="127" t="str">
        <f t="shared" si="75"/>
        <v/>
      </c>
      <c r="BV128" s="126" t="str">
        <f t="shared" si="76"/>
        <v/>
      </c>
      <c r="BW128" s="126" t="str">
        <f t="shared" si="77"/>
        <v/>
      </c>
      <c r="BX128" s="128" t="str">
        <f t="shared" si="96"/>
        <v/>
      </c>
      <c r="BY128" s="124" t="str">
        <f t="shared" si="63"/>
        <v/>
      </c>
      <c r="BZ128" s="128" t="e">
        <f ca="1">IF(AND($AX128&lt;&gt;"",BV128&lt;&gt;"",BX128&gt;=IF(BX129="",0,BX129)),SUM(INDIRECT("by" &amp; ROW()-BX128+1):BY128),"")</f>
        <v>#N/A</v>
      </c>
      <c r="CA128" s="128" t="e">
        <f t="shared" ca="1" si="78"/>
        <v>#N/A</v>
      </c>
      <c r="CB128" s="128" t="e">
        <f t="shared" ca="1" si="79"/>
        <v>#N/A</v>
      </c>
      <c r="CC128" s="128" t="e">
        <f ca="1">IF(CB128="","",LEFT($AX128,3)&amp;TEXT(VLOOKUP(CB128,基本設定!$D$3:$E$50,2,FALSE),"100"))</f>
        <v>#N/A</v>
      </c>
      <c r="CD128" s="128" t="e">
        <f ca="1">IF(CC128="","",VLOOKUP(CC128,単価設定!$A$3:$F$477,6,FALSE))</f>
        <v>#N/A</v>
      </c>
      <c r="CE128" s="128" t="str">
        <f t="shared" si="97"/>
        <v/>
      </c>
      <c r="CF128" s="128" t="str">
        <f t="shared" si="80"/>
        <v/>
      </c>
      <c r="CG128" s="128" t="e">
        <f t="shared" ref="CG128:CG143" ca="1" si="114">IF(AND(I128&lt;&gt;"",W128&gt;0,AB128=1,AW128="",TEXT($BC$5,"000000")&lt;&gt;"654000",TEXT($BC$5,"000000")&lt;&gt;"655000"),"659901","")</f>
        <v>#N/A</v>
      </c>
      <c r="CH128" s="128" t="e">
        <f ca="1">IF(CG128="","",VLOOKUP(CG128,単価設定!$A$3:$F$478,6,FALSE))</f>
        <v>#N/A</v>
      </c>
      <c r="CI128" s="128" t="e">
        <f t="shared" ref="CI128:CI143" ca="1" si="115">IF(AND(I128&lt;&gt;"",W128&gt;0,AB128=1,OR(AD128=2,AW128=2),TEXT($BC$5,"000000")&lt;&gt;"654000",TEXT($BC$5,"000000")&lt;&gt;"655000"),"659911","")</f>
        <v>#N/A</v>
      </c>
      <c r="CJ128" s="128" t="e">
        <f ca="1">IF(CI128="","",VLOOKUP(CI128,単価設定!$A$3:$F$478,6,FALSE))</f>
        <v>#N/A</v>
      </c>
      <c r="CK128" s="128" t="e">
        <f t="shared" ca="1" si="81"/>
        <v>#N/A</v>
      </c>
      <c r="CL128" s="128" t="e">
        <f ca="1">SUM(CK$15:$CK128)</f>
        <v>#N/A</v>
      </c>
      <c r="CM128" s="128" t="e">
        <f t="shared" ca="1" si="82"/>
        <v>#N/A</v>
      </c>
      <c r="CN128" s="128" t="e">
        <f t="shared" ca="1" si="98"/>
        <v>#N/A</v>
      </c>
      <c r="CO128" s="128" t="e">
        <f t="shared" ca="1" si="83"/>
        <v>#N/A</v>
      </c>
      <c r="CP128" s="146" t="e">
        <f t="shared" ca="1" si="84"/>
        <v>#N/A</v>
      </c>
      <c r="CQ128" s="146" t="e">
        <f t="shared" ca="1" si="85"/>
        <v>#N/A</v>
      </c>
      <c r="CR128" s="146" t="e">
        <f t="shared" ca="1" si="86"/>
        <v>#N/A</v>
      </c>
      <c r="CS128" s="146" t="e">
        <f t="shared" ca="1" si="87"/>
        <v>#N/A</v>
      </c>
      <c r="CT128" s="128" t="e">
        <f ca="1">IF(BL128&lt;&gt;"",IF(COUNTIF(BL$15:BL128,BL128)=1,ROW(),""),"")</f>
        <v>#N/A</v>
      </c>
      <c r="CU128" s="128" t="e">
        <f ca="1">IF(CB128&lt;&gt;"",IF(COUNTIF(CB$15:CB128,CB128)=1,ROW(),""),"")</f>
        <v>#N/A</v>
      </c>
      <c r="CV128" s="128" t="e">
        <f ca="1">IF(CG128&lt;&gt;"",IF(COUNTIF(CG$15:CG128,CG128)=1,ROW(),""),"")</f>
        <v>#N/A</v>
      </c>
      <c r="CW128" s="146" t="e">
        <f ca="1">IF(CI128&lt;&gt;"",IF(COUNTIF(CI$15:CI128,CI128)=1,ROW(),""),"")</f>
        <v>#N/A</v>
      </c>
      <c r="CX128" s="128" t="str">
        <f t="shared" ca="1" si="88"/>
        <v/>
      </c>
      <c r="CY128" s="128" t="str">
        <f t="shared" ca="1" si="89"/>
        <v/>
      </c>
      <c r="CZ128" s="128" t="str">
        <f t="shared" ca="1" si="90"/>
        <v/>
      </c>
      <c r="DA128" s="146" t="str">
        <f t="shared" ca="1" si="91"/>
        <v/>
      </c>
      <c r="DD128" s="65"/>
      <c r="DE128" s="326"/>
      <c r="DF128" s="327"/>
      <c r="DG128" s="328"/>
      <c r="DH128" s="211"/>
      <c r="DI128" s="212"/>
      <c r="DJ128" s="212"/>
      <c r="DK128" s="212"/>
      <c r="DL128" s="212"/>
      <c r="DM128" s="212"/>
      <c r="DN128" s="212"/>
      <c r="DO128" s="212"/>
      <c r="DP128" s="213"/>
      <c r="DQ128" s="312"/>
      <c r="DR128" s="313"/>
      <c r="DS128" s="313"/>
      <c r="DT128" s="313"/>
      <c r="DU128" s="313"/>
      <c r="DV128" s="313"/>
      <c r="DW128" s="313"/>
      <c r="DX128" s="313"/>
      <c r="DY128" s="313"/>
      <c r="DZ128" s="313"/>
      <c r="EA128" s="313"/>
      <c r="EB128" s="313"/>
      <c r="EC128" s="314"/>
      <c r="ED128" s="266"/>
      <c r="EE128" s="267"/>
      <c r="EF128" s="267"/>
      <c r="EG128" s="267"/>
      <c r="EH128" s="267"/>
      <c r="EI128" s="267"/>
      <c r="EJ128" s="267"/>
      <c r="EK128" s="267"/>
      <c r="EL128" s="282"/>
      <c r="EM128" s="211"/>
      <c r="EN128" s="212"/>
      <c r="EO128" s="212"/>
      <c r="EP128" s="212"/>
      <c r="EQ128" s="213"/>
      <c r="ER128" s="266"/>
      <c r="ES128" s="267"/>
      <c r="ET128" s="267"/>
      <c r="EU128" s="267"/>
      <c r="EV128" s="267"/>
      <c r="EW128" s="267"/>
      <c r="EX128" s="267"/>
      <c r="EY128" s="267"/>
      <c r="EZ128" s="267"/>
      <c r="FA128" s="267"/>
      <c r="FB128" s="282"/>
      <c r="FC128" s="261"/>
      <c r="FD128" s="262"/>
      <c r="FE128" s="262"/>
      <c r="FF128" s="263"/>
      <c r="FG128" s="64"/>
    </row>
    <row r="129" spans="2:163" ht="18" customHeight="1" x14ac:dyDescent="0.15">
      <c r="B129" s="244"/>
      <c r="C129" s="244"/>
      <c r="D129" s="244"/>
      <c r="E129" s="268" t="str">
        <f>IF(B129="","",TEXT(TEXT(請求書!$D$15,"YYYY/MM") &amp; "/" &amp; TEXT(B129,"00"),"AAA"))</f>
        <v/>
      </c>
      <c r="F129" s="269"/>
      <c r="G129" s="269"/>
      <c r="H129" s="270"/>
      <c r="I129" s="271"/>
      <c r="J129" s="271"/>
      <c r="K129" s="271"/>
      <c r="L129" s="271"/>
      <c r="M129" s="271"/>
      <c r="N129" s="271"/>
      <c r="O129" s="272" t="str">
        <f t="shared" si="108"/>
        <v/>
      </c>
      <c r="P129" s="272"/>
      <c r="Q129" s="273" t="str">
        <f t="shared" si="112"/>
        <v/>
      </c>
      <c r="R129" s="274"/>
      <c r="S129" s="274"/>
      <c r="T129" s="274"/>
      <c r="U129" s="274"/>
      <c r="V129" s="275"/>
      <c r="W129" s="276" t="str">
        <f t="shared" si="109"/>
        <v/>
      </c>
      <c r="X129" s="277"/>
      <c r="Y129" s="277"/>
      <c r="Z129" s="277"/>
      <c r="AA129" s="278"/>
      <c r="AB129" s="249"/>
      <c r="AC129" s="250"/>
      <c r="AD129" s="249"/>
      <c r="AE129" s="250"/>
      <c r="AF129" s="251" t="str">
        <f t="shared" si="99"/>
        <v/>
      </c>
      <c r="AG129" s="252"/>
      <c r="AH129" s="253"/>
      <c r="AI129" s="254" t="str">
        <f t="shared" si="113"/>
        <v/>
      </c>
      <c r="AJ129" s="255"/>
      <c r="AK129" s="256"/>
      <c r="AL129" s="254" t="str">
        <f t="shared" si="111"/>
        <v/>
      </c>
      <c r="AM129" s="255"/>
      <c r="AN129" s="256"/>
      <c r="AO129" s="257"/>
      <c r="AP129" s="257"/>
      <c r="AQ129" s="257"/>
      <c r="AR129" s="257"/>
      <c r="AS129" s="244"/>
      <c r="AT129" s="244"/>
      <c r="AU129" s="244"/>
      <c r="AV129" s="244"/>
      <c r="AW129" s="100"/>
      <c r="AX129" s="90" t="e">
        <f t="shared" ca="1" si="64"/>
        <v>#N/A</v>
      </c>
      <c r="AY129" s="124" t="str">
        <f t="shared" si="100"/>
        <v/>
      </c>
      <c r="AZ129" s="125" t="str">
        <f t="shared" si="101"/>
        <v/>
      </c>
      <c r="BA129" s="126" t="str">
        <f t="shared" si="102"/>
        <v/>
      </c>
      <c r="BB129" s="126" t="str">
        <f t="shared" si="103"/>
        <v/>
      </c>
      <c r="BC129" s="127" t="str">
        <f t="shared" si="67"/>
        <v/>
      </c>
      <c r="BD129" s="127" t="str">
        <f t="shared" si="68"/>
        <v/>
      </c>
      <c r="BE129" s="126" t="str">
        <f t="shared" si="69"/>
        <v/>
      </c>
      <c r="BF129" s="126" t="str">
        <f t="shared" si="70"/>
        <v/>
      </c>
      <c r="BG129" s="128" t="str">
        <f t="shared" si="94"/>
        <v/>
      </c>
      <c r="BH129" s="124" t="str">
        <f t="shared" si="62"/>
        <v/>
      </c>
      <c r="BI129" s="128" t="e">
        <f ca="1">IF(AND($AX129&lt;&gt;"",BE129&lt;&gt;"",BG129&gt;=IF(BG130="",0,BG130)),SUM(INDIRECT("bh"&amp;ROW()-BG129+1):BH129),"")</f>
        <v>#N/A</v>
      </c>
      <c r="BJ129" s="128" t="e">
        <f t="shared" ca="1" si="71"/>
        <v>#N/A</v>
      </c>
      <c r="BK129" s="128" t="e">
        <f t="shared" ca="1" si="72"/>
        <v>#N/A</v>
      </c>
      <c r="BL129" s="128" t="e">
        <f ca="1">IF(BK129="","",LEFT(AX129,3)&amp;TEXT(VLOOKUP(BK129,基本設定!$D$3:$E$50,2,FALSE),"000"))</f>
        <v>#N/A</v>
      </c>
      <c r="BM129" s="128" t="e">
        <f ca="1">IF(BL129="","",VLOOKUP(BL129,単価設定!$A$3:$F$477,6,FALSE))</f>
        <v>#N/A</v>
      </c>
      <c r="BN129" s="128" t="str">
        <f t="shared" si="95"/>
        <v/>
      </c>
      <c r="BO129" s="128" t="str">
        <f t="shared" si="73"/>
        <v/>
      </c>
      <c r="BP129" s="124" t="str">
        <f t="shared" si="104"/>
        <v/>
      </c>
      <c r="BQ129" s="128" t="str">
        <f t="shared" si="105"/>
        <v/>
      </c>
      <c r="BR129" s="129" t="str">
        <f t="shared" si="106"/>
        <v/>
      </c>
      <c r="BS129" s="129" t="str">
        <f t="shared" si="107"/>
        <v/>
      </c>
      <c r="BT129" s="127" t="str">
        <f t="shared" si="74"/>
        <v/>
      </c>
      <c r="BU129" s="127" t="str">
        <f t="shared" si="75"/>
        <v/>
      </c>
      <c r="BV129" s="126" t="str">
        <f t="shared" si="76"/>
        <v/>
      </c>
      <c r="BW129" s="126" t="str">
        <f t="shared" si="77"/>
        <v/>
      </c>
      <c r="BX129" s="128" t="str">
        <f t="shared" si="96"/>
        <v/>
      </c>
      <c r="BY129" s="124" t="str">
        <f t="shared" si="63"/>
        <v/>
      </c>
      <c r="BZ129" s="128" t="e">
        <f ca="1">IF(AND($AX129&lt;&gt;"",BV129&lt;&gt;"",BX129&gt;=IF(BX130="",0,BX130)),SUM(INDIRECT("by" &amp; ROW()-BX129+1):BY129),"")</f>
        <v>#N/A</v>
      </c>
      <c r="CA129" s="128" t="e">
        <f t="shared" ca="1" si="78"/>
        <v>#N/A</v>
      </c>
      <c r="CB129" s="128" t="e">
        <f t="shared" ca="1" si="79"/>
        <v>#N/A</v>
      </c>
      <c r="CC129" s="128" t="e">
        <f ca="1">IF(CB129="","",LEFT($AX129,3)&amp;TEXT(VLOOKUP(CB129,基本設定!$D$3:$E$50,2,FALSE),"100"))</f>
        <v>#N/A</v>
      </c>
      <c r="CD129" s="128" t="e">
        <f ca="1">IF(CC129="","",VLOOKUP(CC129,単価設定!$A$3:$F$477,6,FALSE))</f>
        <v>#N/A</v>
      </c>
      <c r="CE129" s="128" t="str">
        <f t="shared" si="97"/>
        <v/>
      </c>
      <c r="CF129" s="128" t="str">
        <f t="shared" si="80"/>
        <v/>
      </c>
      <c r="CG129" s="128" t="e">
        <f t="shared" ca="1" si="114"/>
        <v>#N/A</v>
      </c>
      <c r="CH129" s="128" t="e">
        <f ca="1">IF(CG129="","",VLOOKUP(CG129,単価設定!$A$3:$F$478,6,FALSE))</f>
        <v>#N/A</v>
      </c>
      <c r="CI129" s="128" t="e">
        <f t="shared" ca="1" si="115"/>
        <v>#N/A</v>
      </c>
      <c r="CJ129" s="128" t="e">
        <f ca="1">IF(CI129="","",VLOOKUP(CI129,単価設定!$A$3:$F$478,6,FALSE))</f>
        <v>#N/A</v>
      </c>
      <c r="CK129" s="128" t="e">
        <f t="shared" ca="1" si="81"/>
        <v>#N/A</v>
      </c>
      <c r="CL129" s="128" t="e">
        <f ca="1">SUM(CK$15:$CK129)</f>
        <v>#N/A</v>
      </c>
      <c r="CM129" s="128" t="e">
        <f t="shared" ca="1" si="82"/>
        <v>#N/A</v>
      </c>
      <c r="CN129" s="128" t="e">
        <f t="shared" ca="1" si="98"/>
        <v>#N/A</v>
      </c>
      <c r="CO129" s="128" t="e">
        <f t="shared" ca="1" si="83"/>
        <v>#N/A</v>
      </c>
      <c r="CP129" s="146" t="e">
        <f t="shared" ca="1" si="84"/>
        <v>#N/A</v>
      </c>
      <c r="CQ129" s="146" t="e">
        <f t="shared" ca="1" si="85"/>
        <v>#N/A</v>
      </c>
      <c r="CR129" s="146" t="e">
        <f t="shared" ca="1" si="86"/>
        <v>#N/A</v>
      </c>
      <c r="CS129" s="146" t="e">
        <f t="shared" ca="1" si="87"/>
        <v>#N/A</v>
      </c>
      <c r="CT129" s="128" t="e">
        <f ca="1">IF(BL129&lt;&gt;"",IF(COUNTIF(BL$15:BL129,BL129)=1,ROW(),""),"")</f>
        <v>#N/A</v>
      </c>
      <c r="CU129" s="128" t="e">
        <f ca="1">IF(CB129&lt;&gt;"",IF(COUNTIF(CB$15:CB129,CB129)=1,ROW(),""),"")</f>
        <v>#N/A</v>
      </c>
      <c r="CV129" s="128" t="e">
        <f ca="1">IF(CG129&lt;&gt;"",IF(COUNTIF(CG$15:CG129,CG129)=1,ROW(),""),"")</f>
        <v>#N/A</v>
      </c>
      <c r="CW129" s="146" t="e">
        <f ca="1">IF(CI129&lt;&gt;"",IF(COUNTIF(CI$15:CI129,CI129)=1,ROW(),""),"")</f>
        <v>#N/A</v>
      </c>
      <c r="CX129" s="128" t="str">
        <f t="shared" ca="1" si="88"/>
        <v/>
      </c>
      <c r="CY129" s="128" t="str">
        <f t="shared" ca="1" si="89"/>
        <v/>
      </c>
      <c r="CZ129" s="128" t="str">
        <f t="shared" ca="1" si="90"/>
        <v/>
      </c>
      <c r="DA129" s="146" t="str">
        <f t="shared" ca="1" si="91"/>
        <v/>
      </c>
      <c r="DD129" s="65"/>
      <c r="DE129" s="326"/>
      <c r="DF129" s="327"/>
      <c r="DG129" s="328"/>
      <c r="DH129" s="303" t="str">
        <f ca="1">IFERROR(VLOOKUP(TEXT(SMALL($CX$15:$DA$143,28),"000000"),単価設定!$A$3:$F$478,1,FALSE),"")</f>
        <v/>
      </c>
      <c r="DI129" s="304"/>
      <c r="DJ129" s="304"/>
      <c r="DK129" s="304"/>
      <c r="DL129" s="304"/>
      <c r="DM129" s="304"/>
      <c r="DN129" s="304"/>
      <c r="DO129" s="304"/>
      <c r="DP129" s="305"/>
      <c r="DQ129" s="306" t="str">
        <f ca="1">IF(ISERROR(VLOOKUP(DH129,単価設定!$A$3:$F$478,4,FALSE)),"",VLOOKUP(DH129,単価設定!$A$3:$F$478,4,FALSE))</f>
        <v/>
      </c>
      <c r="DR129" s="307"/>
      <c r="DS129" s="307"/>
      <c r="DT129" s="307"/>
      <c r="DU129" s="307"/>
      <c r="DV129" s="307"/>
      <c r="DW129" s="307"/>
      <c r="DX129" s="307"/>
      <c r="DY129" s="307"/>
      <c r="DZ129" s="307"/>
      <c r="EA129" s="307"/>
      <c r="EB129" s="307"/>
      <c r="EC129" s="308"/>
      <c r="ED129" s="264" t="str">
        <f ca="1">IF(ISERROR(VLOOKUP(DH129,単価設定!$A$3:$F$478,5,FALSE)),"",VLOOKUP(DH129,単価設定!$A$3:$F$478,5,FALSE))</f>
        <v/>
      </c>
      <c r="EE129" s="265"/>
      <c r="EF129" s="265"/>
      <c r="EG129" s="265"/>
      <c r="EH129" s="265"/>
      <c r="EI129" s="265"/>
      <c r="EJ129" s="265"/>
      <c r="EK129" s="265"/>
      <c r="EL129" s="281"/>
      <c r="EM129" s="303" t="str">
        <f ca="1">IF(DH129="","",COUNTIF($BL$15:$BL$143,DH129)+COUNTIF($CC$15:$CC$143,DH129)+COUNTIF($CG$15:$CG$143,DH129)+COUNTIF($CI$15:$CI$143,DH129))</f>
        <v/>
      </c>
      <c r="EN129" s="304"/>
      <c r="EO129" s="304"/>
      <c r="EP129" s="304"/>
      <c r="EQ129" s="305"/>
      <c r="ER129" s="264" t="str">
        <f ca="1">IF(AND(ED129&lt;&gt;"",EM129&lt;&gt;""),IF(ED129*EM129=0,"",ED129*EM129),"")</f>
        <v/>
      </c>
      <c r="ES129" s="265"/>
      <c r="ET129" s="265"/>
      <c r="EU129" s="265"/>
      <c r="EV129" s="265"/>
      <c r="EW129" s="265"/>
      <c r="EX129" s="265"/>
      <c r="EY129" s="265"/>
      <c r="EZ129" s="265"/>
      <c r="FA129" s="265"/>
      <c r="FB129" s="281"/>
      <c r="FC129" s="258"/>
      <c r="FD129" s="259"/>
      <c r="FE129" s="259"/>
      <c r="FF129" s="260"/>
      <c r="FG129" s="64"/>
    </row>
    <row r="130" spans="2:163" ht="18" customHeight="1" x14ac:dyDescent="0.15">
      <c r="B130" s="244"/>
      <c r="C130" s="244"/>
      <c r="D130" s="244"/>
      <c r="E130" s="268" t="str">
        <f>IF(B130="","",TEXT(TEXT(請求書!$D$15,"YYYY/MM") &amp; "/" &amp; TEXT(B130,"00"),"AAA"))</f>
        <v/>
      </c>
      <c r="F130" s="269"/>
      <c r="G130" s="269"/>
      <c r="H130" s="270"/>
      <c r="I130" s="271"/>
      <c r="J130" s="271"/>
      <c r="K130" s="271"/>
      <c r="L130" s="271"/>
      <c r="M130" s="271"/>
      <c r="N130" s="271"/>
      <c r="O130" s="272" t="str">
        <f t="shared" si="108"/>
        <v/>
      </c>
      <c r="P130" s="272"/>
      <c r="Q130" s="273" t="str">
        <f t="shared" si="112"/>
        <v/>
      </c>
      <c r="R130" s="274"/>
      <c r="S130" s="274"/>
      <c r="T130" s="274"/>
      <c r="U130" s="274"/>
      <c r="V130" s="275"/>
      <c r="W130" s="276" t="str">
        <f t="shared" si="109"/>
        <v/>
      </c>
      <c r="X130" s="277"/>
      <c r="Y130" s="277"/>
      <c r="Z130" s="277"/>
      <c r="AA130" s="278"/>
      <c r="AB130" s="249"/>
      <c r="AC130" s="250"/>
      <c r="AD130" s="249"/>
      <c r="AE130" s="250"/>
      <c r="AF130" s="251" t="str">
        <f t="shared" si="99"/>
        <v/>
      </c>
      <c r="AG130" s="252"/>
      <c r="AH130" s="253"/>
      <c r="AI130" s="254" t="str">
        <f t="shared" si="113"/>
        <v/>
      </c>
      <c r="AJ130" s="255"/>
      <c r="AK130" s="256"/>
      <c r="AL130" s="254" t="str">
        <f t="shared" si="111"/>
        <v/>
      </c>
      <c r="AM130" s="255"/>
      <c r="AN130" s="256"/>
      <c r="AO130" s="257"/>
      <c r="AP130" s="257"/>
      <c r="AQ130" s="257"/>
      <c r="AR130" s="257"/>
      <c r="AS130" s="244"/>
      <c r="AT130" s="244"/>
      <c r="AU130" s="244"/>
      <c r="AV130" s="244"/>
      <c r="AW130" s="100"/>
      <c r="AX130" s="90" t="e">
        <f t="shared" ca="1" si="64"/>
        <v>#N/A</v>
      </c>
      <c r="AY130" s="124" t="str">
        <f t="shared" si="100"/>
        <v/>
      </c>
      <c r="AZ130" s="125" t="str">
        <f t="shared" si="101"/>
        <v/>
      </c>
      <c r="BA130" s="126" t="str">
        <f t="shared" si="102"/>
        <v/>
      </c>
      <c r="BB130" s="126" t="str">
        <f t="shared" si="103"/>
        <v/>
      </c>
      <c r="BC130" s="127" t="str">
        <f t="shared" si="67"/>
        <v/>
      </c>
      <c r="BD130" s="127" t="str">
        <f t="shared" si="68"/>
        <v/>
      </c>
      <c r="BE130" s="126" t="str">
        <f t="shared" si="69"/>
        <v/>
      </c>
      <c r="BF130" s="126" t="str">
        <f t="shared" si="70"/>
        <v/>
      </c>
      <c r="BG130" s="128" t="str">
        <f t="shared" si="94"/>
        <v/>
      </c>
      <c r="BH130" s="124" t="str">
        <f t="shared" si="62"/>
        <v/>
      </c>
      <c r="BI130" s="128" t="e">
        <f ca="1">IF(AND($AX130&lt;&gt;"",BE130&lt;&gt;"",BG130&gt;=IF(BG131="",0,BG131)),SUM(INDIRECT("bh"&amp;ROW()-BG130+1):BH130),"")</f>
        <v>#N/A</v>
      </c>
      <c r="BJ130" s="128" t="e">
        <f t="shared" ca="1" si="71"/>
        <v>#N/A</v>
      </c>
      <c r="BK130" s="128" t="e">
        <f t="shared" ca="1" si="72"/>
        <v>#N/A</v>
      </c>
      <c r="BL130" s="128" t="e">
        <f ca="1">IF(BK130="","",LEFT(AX130,3)&amp;TEXT(VLOOKUP(BK130,基本設定!$D$3:$E$50,2,FALSE),"000"))</f>
        <v>#N/A</v>
      </c>
      <c r="BM130" s="128" t="e">
        <f ca="1">IF(BL130="","",VLOOKUP(BL130,単価設定!$A$3:$F$477,6,FALSE))</f>
        <v>#N/A</v>
      </c>
      <c r="BN130" s="128" t="str">
        <f t="shared" si="95"/>
        <v/>
      </c>
      <c r="BO130" s="128" t="str">
        <f t="shared" si="73"/>
        <v/>
      </c>
      <c r="BP130" s="124" t="str">
        <f t="shared" si="104"/>
        <v/>
      </c>
      <c r="BQ130" s="128" t="str">
        <f t="shared" si="105"/>
        <v/>
      </c>
      <c r="BR130" s="129" t="str">
        <f t="shared" si="106"/>
        <v/>
      </c>
      <c r="BS130" s="129" t="str">
        <f t="shared" si="107"/>
        <v/>
      </c>
      <c r="BT130" s="127" t="str">
        <f t="shared" si="74"/>
        <v/>
      </c>
      <c r="BU130" s="127" t="str">
        <f t="shared" si="75"/>
        <v/>
      </c>
      <c r="BV130" s="126" t="str">
        <f t="shared" si="76"/>
        <v/>
      </c>
      <c r="BW130" s="126" t="str">
        <f t="shared" si="77"/>
        <v/>
      </c>
      <c r="BX130" s="128" t="str">
        <f t="shared" si="96"/>
        <v/>
      </c>
      <c r="BY130" s="124" t="str">
        <f t="shared" si="63"/>
        <v/>
      </c>
      <c r="BZ130" s="128" t="e">
        <f ca="1">IF(AND($AX130&lt;&gt;"",BV130&lt;&gt;"",BX130&gt;=IF(BX131="",0,BX131)),SUM(INDIRECT("by" &amp; ROW()-BX130+1):BY130),"")</f>
        <v>#N/A</v>
      </c>
      <c r="CA130" s="128" t="e">
        <f t="shared" ca="1" si="78"/>
        <v>#N/A</v>
      </c>
      <c r="CB130" s="128" t="e">
        <f t="shared" ca="1" si="79"/>
        <v>#N/A</v>
      </c>
      <c r="CC130" s="128" t="e">
        <f ca="1">IF(CB130="","",LEFT($AX130,3)&amp;TEXT(VLOOKUP(CB130,基本設定!$D$3:$E$50,2,FALSE),"100"))</f>
        <v>#N/A</v>
      </c>
      <c r="CD130" s="128" t="e">
        <f ca="1">IF(CC130="","",VLOOKUP(CC130,単価設定!$A$3:$F$477,6,FALSE))</f>
        <v>#N/A</v>
      </c>
      <c r="CE130" s="128" t="str">
        <f t="shared" si="97"/>
        <v/>
      </c>
      <c r="CF130" s="128" t="str">
        <f t="shared" si="80"/>
        <v/>
      </c>
      <c r="CG130" s="128" t="e">
        <f t="shared" ca="1" si="114"/>
        <v>#N/A</v>
      </c>
      <c r="CH130" s="128" t="e">
        <f ca="1">IF(CG130="","",VLOOKUP(CG130,単価設定!$A$3:$F$478,6,FALSE))</f>
        <v>#N/A</v>
      </c>
      <c r="CI130" s="128" t="e">
        <f t="shared" ca="1" si="115"/>
        <v>#N/A</v>
      </c>
      <c r="CJ130" s="128" t="e">
        <f ca="1">IF(CI130="","",VLOOKUP(CI130,単価設定!$A$3:$F$478,6,FALSE))</f>
        <v>#N/A</v>
      </c>
      <c r="CK130" s="128" t="e">
        <f t="shared" ca="1" si="81"/>
        <v>#N/A</v>
      </c>
      <c r="CL130" s="128" t="e">
        <f ca="1">SUM(CK$15:$CK130)</f>
        <v>#N/A</v>
      </c>
      <c r="CM130" s="128" t="e">
        <f t="shared" ca="1" si="82"/>
        <v>#N/A</v>
      </c>
      <c r="CN130" s="128" t="e">
        <f t="shared" ca="1" si="98"/>
        <v>#N/A</v>
      </c>
      <c r="CO130" s="128" t="e">
        <f t="shared" ca="1" si="83"/>
        <v>#N/A</v>
      </c>
      <c r="CP130" s="146" t="e">
        <f t="shared" ca="1" si="84"/>
        <v>#N/A</v>
      </c>
      <c r="CQ130" s="146" t="e">
        <f t="shared" ca="1" si="85"/>
        <v>#N/A</v>
      </c>
      <c r="CR130" s="146" t="e">
        <f t="shared" ca="1" si="86"/>
        <v>#N/A</v>
      </c>
      <c r="CS130" s="146" t="e">
        <f t="shared" ca="1" si="87"/>
        <v>#N/A</v>
      </c>
      <c r="CT130" s="128" t="e">
        <f ca="1">IF(BL130&lt;&gt;"",IF(COUNTIF(BL$15:BL130,BL130)=1,ROW(),""),"")</f>
        <v>#N/A</v>
      </c>
      <c r="CU130" s="128" t="e">
        <f ca="1">IF(CB130&lt;&gt;"",IF(COUNTIF(CB$15:CB130,CB130)=1,ROW(),""),"")</f>
        <v>#N/A</v>
      </c>
      <c r="CV130" s="128" t="e">
        <f ca="1">IF(CG130&lt;&gt;"",IF(COUNTIF(CG$15:CG130,CG130)=1,ROW(),""),"")</f>
        <v>#N/A</v>
      </c>
      <c r="CW130" s="146" t="e">
        <f ca="1">IF(CI130&lt;&gt;"",IF(COUNTIF(CI$15:CI130,CI130)=1,ROW(),""),"")</f>
        <v>#N/A</v>
      </c>
      <c r="CX130" s="128" t="str">
        <f t="shared" ca="1" si="88"/>
        <v/>
      </c>
      <c r="CY130" s="128" t="str">
        <f t="shared" ca="1" si="89"/>
        <v/>
      </c>
      <c r="CZ130" s="128" t="str">
        <f t="shared" ca="1" si="90"/>
        <v/>
      </c>
      <c r="DA130" s="146" t="str">
        <f t="shared" ca="1" si="91"/>
        <v/>
      </c>
      <c r="DD130" s="65"/>
      <c r="DE130" s="326"/>
      <c r="DF130" s="327"/>
      <c r="DG130" s="328"/>
      <c r="DH130" s="211"/>
      <c r="DI130" s="212"/>
      <c r="DJ130" s="212"/>
      <c r="DK130" s="212"/>
      <c r="DL130" s="212"/>
      <c r="DM130" s="212"/>
      <c r="DN130" s="212"/>
      <c r="DO130" s="212"/>
      <c r="DP130" s="213"/>
      <c r="DQ130" s="312"/>
      <c r="DR130" s="313"/>
      <c r="DS130" s="313"/>
      <c r="DT130" s="313"/>
      <c r="DU130" s="313"/>
      <c r="DV130" s="313"/>
      <c r="DW130" s="313"/>
      <c r="DX130" s="313"/>
      <c r="DY130" s="313"/>
      <c r="DZ130" s="313"/>
      <c r="EA130" s="313"/>
      <c r="EB130" s="313"/>
      <c r="EC130" s="314"/>
      <c r="ED130" s="266"/>
      <c r="EE130" s="267"/>
      <c r="EF130" s="267"/>
      <c r="EG130" s="267"/>
      <c r="EH130" s="267"/>
      <c r="EI130" s="267"/>
      <c r="EJ130" s="267"/>
      <c r="EK130" s="267"/>
      <c r="EL130" s="282"/>
      <c r="EM130" s="211"/>
      <c r="EN130" s="212"/>
      <c r="EO130" s="212"/>
      <c r="EP130" s="212"/>
      <c r="EQ130" s="213"/>
      <c r="ER130" s="266"/>
      <c r="ES130" s="267"/>
      <c r="ET130" s="267"/>
      <c r="EU130" s="267"/>
      <c r="EV130" s="267"/>
      <c r="EW130" s="267"/>
      <c r="EX130" s="267"/>
      <c r="EY130" s="267"/>
      <c r="EZ130" s="267"/>
      <c r="FA130" s="267"/>
      <c r="FB130" s="282"/>
      <c r="FC130" s="261"/>
      <c r="FD130" s="262"/>
      <c r="FE130" s="262"/>
      <c r="FF130" s="263"/>
      <c r="FG130" s="64"/>
    </row>
    <row r="131" spans="2:163" ht="18" customHeight="1" x14ac:dyDescent="0.15">
      <c r="B131" s="244"/>
      <c r="C131" s="244"/>
      <c r="D131" s="244"/>
      <c r="E131" s="268" t="str">
        <f>IF(B131="","",TEXT(TEXT(請求書!$D$15,"YYYY/MM") &amp; "/" &amp; TEXT(B131,"00"),"AAA"))</f>
        <v/>
      </c>
      <c r="F131" s="269"/>
      <c r="G131" s="269"/>
      <c r="H131" s="270"/>
      <c r="I131" s="271"/>
      <c r="J131" s="271"/>
      <c r="K131" s="271"/>
      <c r="L131" s="271"/>
      <c r="M131" s="271"/>
      <c r="N131" s="271"/>
      <c r="O131" s="272" t="str">
        <f t="shared" si="108"/>
        <v/>
      </c>
      <c r="P131" s="272"/>
      <c r="Q131" s="273" t="str">
        <f t="shared" si="112"/>
        <v/>
      </c>
      <c r="R131" s="274"/>
      <c r="S131" s="274"/>
      <c r="T131" s="274"/>
      <c r="U131" s="274"/>
      <c r="V131" s="275"/>
      <c r="W131" s="276" t="str">
        <f t="shared" si="109"/>
        <v/>
      </c>
      <c r="X131" s="277"/>
      <c r="Y131" s="277"/>
      <c r="Z131" s="277"/>
      <c r="AA131" s="278"/>
      <c r="AB131" s="249"/>
      <c r="AC131" s="250"/>
      <c r="AD131" s="249"/>
      <c r="AE131" s="250"/>
      <c r="AF131" s="251" t="str">
        <f t="shared" si="99"/>
        <v/>
      </c>
      <c r="AG131" s="252"/>
      <c r="AH131" s="253"/>
      <c r="AI131" s="254" t="str">
        <f t="shared" si="113"/>
        <v/>
      </c>
      <c r="AJ131" s="255"/>
      <c r="AK131" s="256"/>
      <c r="AL131" s="254" t="str">
        <f t="shared" si="111"/>
        <v/>
      </c>
      <c r="AM131" s="255"/>
      <c r="AN131" s="256"/>
      <c r="AO131" s="257"/>
      <c r="AP131" s="257"/>
      <c r="AQ131" s="257"/>
      <c r="AR131" s="257"/>
      <c r="AS131" s="244"/>
      <c r="AT131" s="244"/>
      <c r="AU131" s="244"/>
      <c r="AV131" s="244"/>
      <c r="AW131" s="100"/>
      <c r="AX131" s="90" t="e">
        <f t="shared" ca="1" si="64"/>
        <v>#N/A</v>
      </c>
      <c r="AY131" s="124" t="str">
        <f t="shared" si="100"/>
        <v/>
      </c>
      <c r="AZ131" s="125" t="str">
        <f t="shared" si="101"/>
        <v/>
      </c>
      <c r="BA131" s="126" t="str">
        <f t="shared" si="102"/>
        <v/>
      </c>
      <c r="BB131" s="126" t="str">
        <f t="shared" si="103"/>
        <v/>
      </c>
      <c r="BC131" s="127" t="str">
        <f t="shared" si="67"/>
        <v/>
      </c>
      <c r="BD131" s="127" t="str">
        <f t="shared" si="68"/>
        <v/>
      </c>
      <c r="BE131" s="126" t="str">
        <f t="shared" si="69"/>
        <v/>
      </c>
      <c r="BF131" s="126" t="str">
        <f t="shared" si="70"/>
        <v/>
      </c>
      <c r="BG131" s="128" t="str">
        <f t="shared" si="94"/>
        <v/>
      </c>
      <c r="BH131" s="124" t="str">
        <f t="shared" si="62"/>
        <v/>
      </c>
      <c r="BI131" s="128" t="e">
        <f ca="1">IF(AND($AX131&lt;&gt;"",BE131&lt;&gt;"",BG131&gt;=IF(BG132="",0,BG132)),SUM(INDIRECT("bh"&amp;ROW()-BG131+1):BH131),"")</f>
        <v>#N/A</v>
      </c>
      <c r="BJ131" s="128" t="e">
        <f t="shared" ca="1" si="71"/>
        <v>#N/A</v>
      </c>
      <c r="BK131" s="128" t="e">
        <f t="shared" ca="1" si="72"/>
        <v>#N/A</v>
      </c>
      <c r="BL131" s="128" t="e">
        <f ca="1">IF(BK131="","",LEFT(AX131,3)&amp;TEXT(VLOOKUP(BK131,基本設定!$D$3:$E$50,2,FALSE),"000"))</f>
        <v>#N/A</v>
      </c>
      <c r="BM131" s="128" t="e">
        <f ca="1">IF(BL131="","",VLOOKUP(BL131,単価設定!$A$3:$F$477,6,FALSE))</f>
        <v>#N/A</v>
      </c>
      <c r="BN131" s="128" t="str">
        <f t="shared" si="95"/>
        <v/>
      </c>
      <c r="BO131" s="128" t="str">
        <f t="shared" si="73"/>
        <v/>
      </c>
      <c r="BP131" s="124" t="str">
        <f t="shared" si="104"/>
        <v/>
      </c>
      <c r="BQ131" s="128" t="str">
        <f t="shared" si="105"/>
        <v/>
      </c>
      <c r="BR131" s="129" t="str">
        <f t="shared" si="106"/>
        <v/>
      </c>
      <c r="BS131" s="129" t="str">
        <f t="shared" si="107"/>
        <v/>
      </c>
      <c r="BT131" s="127" t="str">
        <f t="shared" si="74"/>
        <v/>
      </c>
      <c r="BU131" s="127" t="str">
        <f t="shared" si="75"/>
        <v/>
      </c>
      <c r="BV131" s="126" t="str">
        <f t="shared" si="76"/>
        <v/>
      </c>
      <c r="BW131" s="126" t="str">
        <f t="shared" si="77"/>
        <v/>
      </c>
      <c r="BX131" s="128" t="str">
        <f t="shared" si="96"/>
        <v/>
      </c>
      <c r="BY131" s="124" t="str">
        <f t="shared" si="63"/>
        <v/>
      </c>
      <c r="BZ131" s="128" t="e">
        <f ca="1">IF(AND($AX131&lt;&gt;"",BV131&lt;&gt;"",BX131&gt;=IF(BX132="",0,BX132)),SUM(INDIRECT("by" &amp; ROW()-BX131+1):BY131),"")</f>
        <v>#N/A</v>
      </c>
      <c r="CA131" s="128" t="e">
        <f t="shared" ca="1" si="78"/>
        <v>#N/A</v>
      </c>
      <c r="CB131" s="128" t="e">
        <f t="shared" ca="1" si="79"/>
        <v>#N/A</v>
      </c>
      <c r="CC131" s="128" t="e">
        <f ca="1">IF(CB131="","",LEFT($AX131,3)&amp;TEXT(VLOOKUP(CB131,基本設定!$D$3:$E$50,2,FALSE),"100"))</f>
        <v>#N/A</v>
      </c>
      <c r="CD131" s="128" t="e">
        <f ca="1">IF(CC131="","",VLOOKUP(CC131,単価設定!$A$3:$F$477,6,FALSE))</f>
        <v>#N/A</v>
      </c>
      <c r="CE131" s="128" t="str">
        <f t="shared" si="97"/>
        <v/>
      </c>
      <c r="CF131" s="128" t="str">
        <f t="shared" si="80"/>
        <v/>
      </c>
      <c r="CG131" s="128" t="e">
        <f t="shared" ca="1" si="114"/>
        <v>#N/A</v>
      </c>
      <c r="CH131" s="128" t="e">
        <f ca="1">IF(CG131="","",VLOOKUP(CG131,単価設定!$A$3:$F$478,6,FALSE))</f>
        <v>#N/A</v>
      </c>
      <c r="CI131" s="128" t="e">
        <f t="shared" ca="1" si="115"/>
        <v>#N/A</v>
      </c>
      <c r="CJ131" s="128" t="e">
        <f ca="1">IF(CI131="","",VLOOKUP(CI131,単価設定!$A$3:$F$478,6,FALSE))</f>
        <v>#N/A</v>
      </c>
      <c r="CK131" s="128" t="e">
        <f t="shared" ca="1" si="81"/>
        <v>#N/A</v>
      </c>
      <c r="CL131" s="128" t="e">
        <f ca="1">SUM(CK$15:$CK131)</f>
        <v>#N/A</v>
      </c>
      <c r="CM131" s="128" t="e">
        <f t="shared" ca="1" si="82"/>
        <v>#N/A</v>
      </c>
      <c r="CN131" s="128" t="e">
        <f t="shared" ca="1" si="98"/>
        <v>#N/A</v>
      </c>
      <c r="CO131" s="128" t="e">
        <f t="shared" ca="1" si="83"/>
        <v>#N/A</v>
      </c>
      <c r="CP131" s="146" t="e">
        <f t="shared" ca="1" si="84"/>
        <v>#N/A</v>
      </c>
      <c r="CQ131" s="146" t="e">
        <f t="shared" ca="1" si="85"/>
        <v>#N/A</v>
      </c>
      <c r="CR131" s="146" t="e">
        <f t="shared" ca="1" si="86"/>
        <v>#N/A</v>
      </c>
      <c r="CS131" s="146" t="e">
        <f t="shared" ca="1" si="87"/>
        <v>#N/A</v>
      </c>
      <c r="CT131" s="128" t="e">
        <f ca="1">IF(BL131&lt;&gt;"",IF(COUNTIF(BL$15:BL131,BL131)=1,ROW(),""),"")</f>
        <v>#N/A</v>
      </c>
      <c r="CU131" s="128" t="e">
        <f ca="1">IF(CB131&lt;&gt;"",IF(COUNTIF(CB$15:CB131,CB131)=1,ROW(),""),"")</f>
        <v>#N/A</v>
      </c>
      <c r="CV131" s="128" t="e">
        <f ca="1">IF(CG131&lt;&gt;"",IF(COUNTIF(CG$15:CG131,CG131)=1,ROW(),""),"")</f>
        <v>#N/A</v>
      </c>
      <c r="CW131" s="146" t="e">
        <f ca="1">IF(CI131&lt;&gt;"",IF(COUNTIF(CI$15:CI131,CI131)=1,ROW(),""),"")</f>
        <v>#N/A</v>
      </c>
      <c r="CX131" s="128" t="str">
        <f t="shared" ca="1" si="88"/>
        <v/>
      </c>
      <c r="CY131" s="128" t="str">
        <f t="shared" ca="1" si="89"/>
        <v/>
      </c>
      <c r="CZ131" s="128" t="str">
        <f t="shared" ca="1" si="90"/>
        <v/>
      </c>
      <c r="DA131" s="146" t="str">
        <f t="shared" ca="1" si="91"/>
        <v/>
      </c>
      <c r="DD131" s="65"/>
      <c r="DE131" s="326"/>
      <c r="DF131" s="327"/>
      <c r="DG131" s="328"/>
      <c r="DH131" s="303" t="str">
        <f ca="1">IFERROR(VLOOKUP(TEXT(SMALL($CX$15:$DA$143,29),"000000"),単価設定!$A$3:$F$478,1,FALSE),"")</f>
        <v/>
      </c>
      <c r="DI131" s="304"/>
      <c r="DJ131" s="304"/>
      <c r="DK131" s="304"/>
      <c r="DL131" s="304"/>
      <c r="DM131" s="304"/>
      <c r="DN131" s="304"/>
      <c r="DO131" s="304"/>
      <c r="DP131" s="305"/>
      <c r="DQ131" s="306" t="str">
        <f ca="1">IF(ISERROR(VLOOKUP(DH131,単価設定!$A$3:$F$478,4,FALSE)),"",VLOOKUP(DH131,単価設定!$A$3:$F$478,4,FALSE))</f>
        <v/>
      </c>
      <c r="DR131" s="307"/>
      <c r="DS131" s="307"/>
      <c r="DT131" s="307"/>
      <c r="DU131" s="307"/>
      <c r="DV131" s="307"/>
      <c r="DW131" s="307"/>
      <c r="DX131" s="307"/>
      <c r="DY131" s="307"/>
      <c r="DZ131" s="307"/>
      <c r="EA131" s="307"/>
      <c r="EB131" s="307"/>
      <c r="EC131" s="308"/>
      <c r="ED131" s="264" t="str">
        <f ca="1">IF(ISERROR(VLOOKUP(DH131,単価設定!$A$3:$F$478,5,FALSE)),"",VLOOKUP(DH131,単価設定!$A$3:$F$478,5,FALSE))</f>
        <v/>
      </c>
      <c r="EE131" s="265"/>
      <c r="EF131" s="265"/>
      <c r="EG131" s="265"/>
      <c r="EH131" s="265"/>
      <c r="EI131" s="265"/>
      <c r="EJ131" s="265"/>
      <c r="EK131" s="265"/>
      <c r="EL131" s="281"/>
      <c r="EM131" s="303" t="str">
        <f ca="1">IF(DH131="","",COUNTIF($BL$15:$BL$143,DH131)+COUNTIF($CC$15:$CC$143,DH131)+COUNTIF($CG$15:$CG$143,DH131)+COUNTIF($CI$15:$CI$143,DH131))</f>
        <v/>
      </c>
      <c r="EN131" s="304"/>
      <c r="EO131" s="304"/>
      <c r="EP131" s="304"/>
      <c r="EQ131" s="305"/>
      <c r="ER131" s="264" t="str">
        <f ca="1">IF(AND(ED131&lt;&gt;"",EM131&lt;&gt;""),IF(ED131*EM131=0,"",ED131*EM131),"")</f>
        <v/>
      </c>
      <c r="ES131" s="265"/>
      <c r="ET131" s="265"/>
      <c r="EU131" s="265"/>
      <c r="EV131" s="265"/>
      <c r="EW131" s="265"/>
      <c r="EX131" s="265"/>
      <c r="EY131" s="265"/>
      <c r="EZ131" s="265"/>
      <c r="FA131" s="265"/>
      <c r="FB131" s="281"/>
      <c r="FC131" s="258"/>
      <c r="FD131" s="259"/>
      <c r="FE131" s="259"/>
      <c r="FF131" s="260"/>
      <c r="FG131" s="64"/>
    </row>
    <row r="132" spans="2:163" ht="18" customHeight="1" x14ac:dyDescent="0.15">
      <c r="B132" s="244"/>
      <c r="C132" s="244"/>
      <c r="D132" s="244"/>
      <c r="E132" s="268" t="str">
        <f>IF(B132="","",TEXT(TEXT(請求書!$D$15,"YYYY/MM") &amp; "/" &amp; TEXT(B132,"00"),"AAA"))</f>
        <v/>
      </c>
      <c r="F132" s="269"/>
      <c r="G132" s="269"/>
      <c r="H132" s="270"/>
      <c r="I132" s="271"/>
      <c r="J132" s="271"/>
      <c r="K132" s="271"/>
      <c r="L132" s="271"/>
      <c r="M132" s="271"/>
      <c r="N132" s="271"/>
      <c r="O132" s="272" t="str">
        <f t="shared" si="108"/>
        <v/>
      </c>
      <c r="P132" s="272"/>
      <c r="Q132" s="273" t="str">
        <f t="shared" si="112"/>
        <v/>
      </c>
      <c r="R132" s="274"/>
      <c r="S132" s="274"/>
      <c r="T132" s="274"/>
      <c r="U132" s="274"/>
      <c r="V132" s="275"/>
      <c r="W132" s="276" t="str">
        <f t="shared" si="109"/>
        <v/>
      </c>
      <c r="X132" s="277"/>
      <c r="Y132" s="277"/>
      <c r="Z132" s="277"/>
      <c r="AA132" s="278"/>
      <c r="AB132" s="249"/>
      <c r="AC132" s="250"/>
      <c r="AD132" s="249"/>
      <c r="AE132" s="250"/>
      <c r="AF132" s="251" t="str">
        <f t="shared" si="99"/>
        <v/>
      </c>
      <c r="AG132" s="252"/>
      <c r="AH132" s="253"/>
      <c r="AI132" s="254" t="str">
        <f t="shared" si="113"/>
        <v/>
      </c>
      <c r="AJ132" s="255"/>
      <c r="AK132" s="256"/>
      <c r="AL132" s="254" t="str">
        <f t="shared" si="111"/>
        <v/>
      </c>
      <c r="AM132" s="255"/>
      <c r="AN132" s="256"/>
      <c r="AO132" s="257"/>
      <c r="AP132" s="257"/>
      <c r="AQ132" s="257"/>
      <c r="AR132" s="257"/>
      <c r="AS132" s="244"/>
      <c r="AT132" s="244"/>
      <c r="AU132" s="244"/>
      <c r="AV132" s="244"/>
      <c r="AW132" s="100"/>
      <c r="AX132" s="90" t="e">
        <f t="shared" ca="1" si="64"/>
        <v>#N/A</v>
      </c>
      <c r="AY132" s="124" t="str">
        <f t="shared" si="100"/>
        <v/>
      </c>
      <c r="AZ132" s="125" t="str">
        <f t="shared" si="101"/>
        <v/>
      </c>
      <c r="BA132" s="126" t="str">
        <f t="shared" si="102"/>
        <v/>
      </c>
      <c r="BB132" s="126" t="str">
        <f t="shared" si="103"/>
        <v/>
      </c>
      <c r="BC132" s="127" t="str">
        <f t="shared" si="67"/>
        <v/>
      </c>
      <c r="BD132" s="127" t="str">
        <f t="shared" si="68"/>
        <v/>
      </c>
      <c r="BE132" s="126" t="str">
        <f t="shared" si="69"/>
        <v/>
      </c>
      <c r="BF132" s="126" t="str">
        <f t="shared" si="70"/>
        <v/>
      </c>
      <c r="BG132" s="128" t="str">
        <f t="shared" si="94"/>
        <v/>
      </c>
      <c r="BH132" s="124" t="str">
        <f t="shared" si="62"/>
        <v/>
      </c>
      <c r="BI132" s="128" t="e">
        <f ca="1">IF(AND($AX132&lt;&gt;"",BE132&lt;&gt;"",BG132&gt;=IF(BG133="",0,BG133)),SUM(INDIRECT("bh"&amp;ROW()-BG132+1):BH132),"")</f>
        <v>#N/A</v>
      </c>
      <c r="BJ132" s="128" t="e">
        <f t="shared" ca="1" si="71"/>
        <v>#N/A</v>
      </c>
      <c r="BK132" s="128" t="e">
        <f t="shared" ca="1" si="72"/>
        <v>#N/A</v>
      </c>
      <c r="BL132" s="128" t="e">
        <f ca="1">IF(BK132="","",LEFT(AX132,3)&amp;TEXT(VLOOKUP(BK132,基本設定!$D$3:$E$50,2,FALSE),"000"))</f>
        <v>#N/A</v>
      </c>
      <c r="BM132" s="128" t="e">
        <f ca="1">IF(BL132="","",VLOOKUP(BL132,単価設定!$A$3:$F$477,6,FALSE))</f>
        <v>#N/A</v>
      </c>
      <c r="BN132" s="128" t="str">
        <f t="shared" si="95"/>
        <v/>
      </c>
      <c r="BO132" s="128" t="str">
        <f t="shared" si="73"/>
        <v/>
      </c>
      <c r="BP132" s="124" t="str">
        <f t="shared" si="104"/>
        <v/>
      </c>
      <c r="BQ132" s="128" t="str">
        <f t="shared" si="105"/>
        <v/>
      </c>
      <c r="BR132" s="129" t="str">
        <f t="shared" si="106"/>
        <v/>
      </c>
      <c r="BS132" s="129" t="str">
        <f t="shared" si="107"/>
        <v/>
      </c>
      <c r="BT132" s="127" t="str">
        <f t="shared" si="74"/>
        <v/>
      </c>
      <c r="BU132" s="127" t="str">
        <f t="shared" si="75"/>
        <v/>
      </c>
      <c r="BV132" s="126" t="str">
        <f t="shared" si="76"/>
        <v/>
      </c>
      <c r="BW132" s="126" t="str">
        <f t="shared" si="77"/>
        <v/>
      </c>
      <c r="BX132" s="128" t="str">
        <f t="shared" si="96"/>
        <v/>
      </c>
      <c r="BY132" s="124" t="str">
        <f t="shared" si="63"/>
        <v/>
      </c>
      <c r="BZ132" s="128" t="e">
        <f ca="1">IF(AND($AX132&lt;&gt;"",BV132&lt;&gt;"",BX132&gt;=IF(BX133="",0,BX133)),SUM(INDIRECT("by" &amp; ROW()-BX132+1):BY132),"")</f>
        <v>#N/A</v>
      </c>
      <c r="CA132" s="128" t="e">
        <f t="shared" ca="1" si="78"/>
        <v>#N/A</v>
      </c>
      <c r="CB132" s="128" t="e">
        <f t="shared" ca="1" si="79"/>
        <v>#N/A</v>
      </c>
      <c r="CC132" s="128" t="e">
        <f ca="1">IF(CB132="","",LEFT($AX132,3)&amp;TEXT(VLOOKUP(CB132,基本設定!$D$3:$E$50,2,FALSE),"100"))</f>
        <v>#N/A</v>
      </c>
      <c r="CD132" s="128" t="e">
        <f ca="1">IF(CC132="","",VLOOKUP(CC132,単価設定!$A$3:$F$477,6,FALSE))</f>
        <v>#N/A</v>
      </c>
      <c r="CE132" s="128" t="str">
        <f t="shared" si="97"/>
        <v/>
      </c>
      <c r="CF132" s="128" t="str">
        <f t="shared" si="80"/>
        <v/>
      </c>
      <c r="CG132" s="128" t="e">
        <f t="shared" ca="1" si="114"/>
        <v>#N/A</v>
      </c>
      <c r="CH132" s="128" t="e">
        <f ca="1">IF(CG132="","",VLOOKUP(CG132,単価設定!$A$3:$F$478,6,FALSE))</f>
        <v>#N/A</v>
      </c>
      <c r="CI132" s="128" t="e">
        <f t="shared" ca="1" si="115"/>
        <v>#N/A</v>
      </c>
      <c r="CJ132" s="128" t="e">
        <f ca="1">IF(CI132="","",VLOOKUP(CI132,単価設定!$A$3:$F$478,6,FALSE))</f>
        <v>#N/A</v>
      </c>
      <c r="CK132" s="128" t="e">
        <f t="shared" ca="1" si="81"/>
        <v>#N/A</v>
      </c>
      <c r="CL132" s="128" t="e">
        <f ca="1">SUM(CK$15:$CK132)</f>
        <v>#N/A</v>
      </c>
      <c r="CM132" s="128" t="e">
        <f t="shared" ca="1" si="82"/>
        <v>#N/A</v>
      </c>
      <c r="CN132" s="128" t="e">
        <f t="shared" ca="1" si="98"/>
        <v>#N/A</v>
      </c>
      <c r="CO132" s="128" t="e">
        <f t="shared" ca="1" si="83"/>
        <v>#N/A</v>
      </c>
      <c r="CP132" s="146" t="e">
        <f t="shared" ca="1" si="84"/>
        <v>#N/A</v>
      </c>
      <c r="CQ132" s="146" t="e">
        <f t="shared" ca="1" si="85"/>
        <v>#N/A</v>
      </c>
      <c r="CR132" s="146" t="e">
        <f t="shared" ca="1" si="86"/>
        <v>#N/A</v>
      </c>
      <c r="CS132" s="146" t="e">
        <f t="shared" ca="1" si="87"/>
        <v>#N/A</v>
      </c>
      <c r="CT132" s="128" t="e">
        <f ca="1">IF(BL132&lt;&gt;"",IF(COUNTIF(BL$15:BL132,BL132)=1,ROW(),""),"")</f>
        <v>#N/A</v>
      </c>
      <c r="CU132" s="128" t="e">
        <f ca="1">IF(CB132&lt;&gt;"",IF(COUNTIF(CB$15:CB132,CB132)=1,ROW(),""),"")</f>
        <v>#N/A</v>
      </c>
      <c r="CV132" s="128" t="e">
        <f ca="1">IF(CG132&lt;&gt;"",IF(COUNTIF(CG$15:CG132,CG132)=1,ROW(),""),"")</f>
        <v>#N/A</v>
      </c>
      <c r="CW132" s="146" t="e">
        <f ca="1">IF(CI132&lt;&gt;"",IF(COUNTIF(CI$15:CI132,CI132)=1,ROW(),""),"")</f>
        <v>#N/A</v>
      </c>
      <c r="CX132" s="128" t="str">
        <f t="shared" ca="1" si="88"/>
        <v/>
      </c>
      <c r="CY132" s="128" t="str">
        <f t="shared" ca="1" si="89"/>
        <v/>
      </c>
      <c r="CZ132" s="128" t="str">
        <f t="shared" ca="1" si="90"/>
        <v/>
      </c>
      <c r="DA132" s="146" t="str">
        <f t="shared" ca="1" si="91"/>
        <v/>
      </c>
      <c r="DD132" s="65"/>
      <c r="DE132" s="326"/>
      <c r="DF132" s="327"/>
      <c r="DG132" s="328"/>
      <c r="DH132" s="211"/>
      <c r="DI132" s="212"/>
      <c r="DJ132" s="212"/>
      <c r="DK132" s="212"/>
      <c r="DL132" s="212"/>
      <c r="DM132" s="212"/>
      <c r="DN132" s="212"/>
      <c r="DO132" s="212"/>
      <c r="DP132" s="213"/>
      <c r="DQ132" s="312"/>
      <c r="DR132" s="313"/>
      <c r="DS132" s="313"/>
      <c r="DT132" s="313"/>
      <c r="DU132" s="313"/>
      <c r="DV132" s="313"/>
      <c r="DW132" s="313"/>
      <c r="DX132" s="313"/>
      <c r="DY132" s="313"/>
      <c r="DZ132" s="313"/>
      <c r="EA132" s="313"/>
      <c r="EB132" s="313"/>
      <c r="EC132" s="314"/>
      <c r="ED132" s="266"/>
      <c r="EE132" s="267"/>
      <c r="EF132" s="267"/>
      <c r="EG132" s="267"/>
      <c r="EH132" s="267"/>
      <c r="EI132" s="267"/>
      <c r="EJ132" s="267"/>
      <c r="EK132" s="267"/>
      <c r="EL132" s="282"/>
      <c r="EM132" s="211"/>
      <c r="EN132" s="212"/>
      <c r="EO132" s="212"/>
      <c r="EP132" s="212"/>
      <c r="EQ132" s="213"/>
      <c r="ER132" s="266"/>
      <c r="ES132" s="267"/>
      <c r="ET132" s="267"/>
      <c r="EU132" s="267"/>
      <c r="EV132" s="267"/>
      <c r="EW132" s="267"/>
      <c r="EX132" s="267"/>
      <c r="EY132" s="267"/>
      <c r="EZ132" s="267"/>
      <c r="FA132" s="267"/>
      <c r="FB132" s="282"/>
      <c r="FC132" s="261"/>
      <c r="FD132" s="262"/>
      <c r="FE132" s="262"/>
      <c r="FF132" s="263"/>
      <c r="FG132" s="64"/>
    </row>
    <row r="133" spans="2:163" ht="18" customHeight="1" x14ac:dyDescent="0.15">
      <c r="B133" s="244"/>
      <c r="C133" s="244"/>
      <c r="D133" s="244"/>
      <c r="E133" s="268" t="str">
        <f>IF(B133="","",TEXT(TEXT(請求書!$D$15,"YYYY/MM") &amp; "/" &amp; TEXT(B133,"00"),"AAA"))</f>
        <v/>
      </c>
      <c r="F133" s="269"/>
      <c r="G133" s="269"/>
      <c r="H133" s="270"/>
      <c r="I133" s="271"/>
      <c r="J133" s="271"/>
      <c r="K133" s="271"/>
      <c r="L133" s="271"/>
      <c r="M133" s="271"/>
      <c r="N133" s="271"/>
      <c r="O133" s="272" t="str">
        <f t="shared" si="108"/>
        <v/>
      </c>
      <c r="P133" s="272"/>
      <c r="Q133" s="273" t="str">
        <f t="shared" si="112"/>
        <v/>
      </c>
      <c r="R133" s="274"/>
      <c r="S133" s="274"/>
      <c r="T133" s="274"/>
      <c r="U133" s="274"/>
      <c r="V133" s="275"/>
      <c r="W133" s="276" t="str">
        <f t="shared" si="109"/>
        <v/>
      </c>
      <c r="X133" s="277"/>
      <c r="Y133" s="277"/>
      <c r="Z133" s="277"/>
      <c r="AA133" s="278"/>
      <c r="AB133" s="249"/>
      <c r="AC133" s="250"/>
      <c r="AD133" s="249"/>
      <c r="AE133" s="250"/>
      <c r="AF133" s="251" t="str">
        <f t="shared" si="99"/>
        <v/>
      </c>
      <c r="AG133" s="252"/>
      <c r="AH133" s="253"/>
      <c r="AI133" s="254" t="str">
        <f t="shared" si="113"/>
        <v/>
      </c>
      <c r="AJ133" s="255"/>
      <c r="AK133" s="256"/>
      <c r="AL133" s="254" t="str">
        <f t="shared" si="111"/>
        <v/>
      </c>
      <c r="AM133" s="255"/>
      <c r="AN133" s="256"/>
      <c r="AO133" s="257"/>
      <c r="AP133" s="257"/>
      <c r="AQ133" s="257"/>
      <c r="AR133" s="257"/>
      <c r="AS133" s="244"/>
      <c r="AT133" s="244"/>
      <c r="AU133" s="244"/>
      <c r="AV133" s="244"/>
      <c r="AW133" s="100"/>
      <c r="AX133" s="90" t="e">
        <f t="shared" ca="1" si="64"/>
        <v>#N/A</v>
      </c>
      <c r="AY133" s="124" t="str">
        <f t="shared" si="100"/>
        <v/>
      </c>
      <c r="AZ133" s="125" t="str">
        <f t="shared" si="101"/>
        <v/>
      </c>
      <c r="BA133" s="126" t="str">
        <f t="shared" si="102"/>
        <v/>
      </c>
      <c r="BB133" s="126" t="str">
        <f t="shared" si="103"/>
        <v/>
      </c>
      <c r="BC133" s="127" t="str">
        <f t="shared" si="67"/>
        <v/>
      </c>
      <c r="BD133" s="127" t="str">
        <f t="shared" si="68"/>
        <v/>
      </c>
      <c r="BE133" s="126" t="str">
        <f t="shared" si="69"/>
        <v/>
      </c>
      <c r="BF133" s="126" t="str">
        <f t="shared" si="70"/>
        <v/>
      </c>
      <c r="BG133" s="128" t="str">
        <f t="shared" si="94"/>
        <v/>
      </c>
      <c r="BH133" s="124" t="str">
        <f t="shared" si="62"/>
        <v/>
      </c>
      <c r="BI133" s="128" t="e">
        <f ca="1">IF(AND($AX133&lt;&gt;"",BE133&lt;&gt;"",BG133&gt;=IF(BG134="",0,BG134)),SUM(INDIRECT("bh"&amp;ROW()-BG133+1):BH133),"")</f>
        <v>#N/A</v>
      </c>
      <c r="BJ133" s="128" t="e">
        <f t="shared" ca="1" si="71"/>
        <v>#N/A</v>
      </c>
      <c r="BK133" s="128" t="e">
        <f t="shared" ca="1" si="72"/>
        <v>#N/A</v>
      </c>
      <c r="BL133" s="128" t="e">
        <f ca="1">IF(BK133="","",LEFT(AX133,3)&amp;TEXT(VLOOKUP(BK133,基本設定!$D$3:$E$50,2,FALSE),"000"))</f>
        <v>#N/A</v>
      </c>
      <c r="BM133" s="128" t="e">
        <f ca="1">IF(BL133="","",VLOOKUP(BL133,単価設定!$A$3:$F$477,6,FALSE))</f>
        <v>#N/A</v>
      </c>
      <c r="BN133" s="128" t="str">
        <f t="shared" si="95"/>
        <v/>
      </c>
      <c r="BO133" s="128" t="str">
        <f t="shared" si="73"/>
        <v/>
      </c>
      <c r="BP133" s="124" t="str">
        <f t="shared" si="104"/>
        <v/>
      </c>
      <c r="BQ133" s="128" t="str">
        <f t="shared" si="105"/>
        <v/>
      </c>
      <c r="BR133" s="129" t="str">
        <f t="shared" si="106"/>
        <v/>
      </c>
      <c r="BS133" s="129" t="str">
        <f t="shared" si="107"/>
        <v/>
      </c>
      <c r="BT133" s="127" t="str">
        <f t="shared" si="74"/>
        <v/>
      </c>
      <c r="BU133" s="127" t="str">
        <f t="shared" si="75"/>
        <v/>
      </c>
      <c r="BV133" s="126" t="str">
        <f t="shared" si="76"/>
        <v/>
      </c>
      <c r="BW133" s="126" t="str">
        <f t="shared" si="77"/>
        <v/>
      </c>
      <c r="BX133" s="128" t="str">
        <f t="shared" si="96"/>
        <v/>
      </c>
      <c r="BY133" s="124" t="str">
        <f t="shared" si="63"/>
        <v/>
      </c>
      <c r="BZ133" s="128" t="e">
        <f ca="1">IF(AND($AX133&lt;&gt;"",BV133&lt;&gt;"",BX133&gt;=IF(BX134="",0,BX134)),SUM(INDIRECT("by" &amp; ROW()-BX133+1):BY133),"")</f>
        <v>#N/A</v>
      </c>
      <c r="CA133" s="128" t="e">
        <f t="shared" ca="1" si="78"/>
        <v>#N/A</v>
      </c>
      <c r="CB133" s="128" t="e">
        <f t="shared" ca="1" si="79"/>
        <v>#N/A</v>
      </c>
      <c r="CC133" s="128" t="e">
        <f ca="1">IF(CB133="","",LEFT($AX133,3)&amp;TEXT(VLOOKUP(CB133,基本設定!$D$3:$E$50,2,FALSE),"100"))</f>
        <v>#N/A</v>
      </c>
      <c r="CD133" s="128" t="e">
        <f ca="1">IF(CC133="","",VLOOKUP(CC133,単価設定!$A$3:$F$477,6,FALSE))</f>
        <v>#N/A</v>
      </c>
      <c r="CE133" s="128" t="str">
        <f t="shared" si="97"/>
        <v/>
      </c>
      <c r="CF133" s="128" t="str">
        <f t="shared" si="80"/>
        <v/>
      </c>
      <c r="CG133" s="128" t="e">
        <f t="shared" ca="1" si="114"/>
        <v>#N/A</v>
      </c>
      <c r="CH133" s="128" t="e">
        <f ca="1">IF(CG133="","",VLOOKUP(CG133,単価設定!$A$3:$F$478,6,FALSE))</f>
        <v>#N/A</v>
      </c>
      <c r="CI133" s="128" t="e">
        <f t="shared" ca="1" si="115"/>
        <v>#N/A</v>
      </c>
      <c r="CJ133" s="128" t="e">
        <f ca="1">IF(CI133="","",VLOOKUP(CI133,単価設定!$A$3:$F$478,6,FALSE))</f>
        <v>#N/A</v>
      </c>
      <c r="CK133" s="128" t="e">
        <f t="shared" ca="1" si="81"/>
        <v>#N/A</v>
      </c>
      <c r="CL133" s="128" t="e">
        <f ca="1">SUM(CK$15:$CK133)</f>
        <v>#N/A</v>
      </c>
      <c r="CM133" s="128" t="e">
        <f t="shared" ca="1" si="82"/>
        <v>#N/A</v>
      </c>
      <c r="CN133" s="128" t="e">
        <f t="shared" ca="1" si="98"/>
        <v>#N/A</v>
      </c>
      <c r="CO133" s="128" t="e">
        <f t="shared" ca="1" si="83"/>
        <v>#N/A</v>
      </c>
      <c r="CP133" s="146" t="e">
        <f t="shared" ca="1" si="84"/>
        <v>#N/A</v>
      </c>
      <c r="CQ133" s="146" t="e">
        <f t="shared" ca="1" si="85"/>
        <v>#N/A</v>
      </c>
      <c r="CR133" s="146" t="e">
        <f t="shared" ca="1" si="86"/>
        <v>#N/A</v>
      </c>
      <c r="CS133" s="146" t="e">
        <f t="shared" ca="1" si="87"/>
        <v>#N/A</v>
      </c>
      <c r="CT133" s="128" t="e">
        <f ca="1">IF(BL133&lt;&gt;"",IF(COUNTIF(BL$15:BL133,BL133)=1,ROW(),""),"")</f>
        <v>#N/A</v>
      </c>
      <c r="CU133" s="128" t="e">
        <f ca="1">IF(CB133&lt;&gt;"",IF(COUNTIF(CB$15:CB133,CB133)=1,ROW(),""),"")</f>
        <v>#N/A</v>
      </c>
      <c r="CV133" s="128" t="e">
        <f ca="1">IF(CG133&lt;&gt;"",IF(COUNTIF(CG$15:CG133,CG133)=1,ROW(),""),"")</f>
        <v>#N/A</v>
      </c>
      <c r="CW133" s="146" t="e">
        <f ca="1">IF(CI133&lt;&gt;"",IF(COUNTIF(CI$15:CI133,CI133)=1,ROW(),""),"")</f>
        <v>#N/A</v>
      </c>
      <c r="CX133" s="128" t="str">
        <f t="shared" ca="1" si="88"/>
        <v/>
      </c>
      <c r="CY133" s="128" t="str">
        <f t="shared" ca="1" si="89"/>
        <v/>
      </c>
      <c r="CZ133" s="128" t="str">
        <f t="shared" ca="1" si="90"/>
        <v/>
      </c>
      <c r="DA133" s="146" t="str">
        <f t="shared" ca="1" si="91"/>
        <v/>
      </c>
      <c r="DD133" s="65"/>
      <c r="DE133" s="326"/>
      <c r="DF133" s="327"/>
      <c r="DG133" s="328"/>
      <c r="DH133" s="303" t="str">
        <f ca="1">IFERROR(VLOOKUP(TEXT(SMALL($CX$15:$DA$143,30),"000000"),単価設定!$A$3:$F$478,1,FALSE),"")</f>
        <v/>
      </c>
      <c r="DI133" s="304"/>
      <c r="DJ133" s="304"/>
      <c r="DK133" s="304"/>
      <c r="DL133" s="304"/>
      <c r="DM133" s="304"/>
      <c r="DN133" s="304"/>
      <c r="DO133" s="304"/>
      <c r="DP133" s="305"/>
      <c r="DQ133" s="306" t="str">
        <f ca="1">IF(ISERROR(VLOOKUP(DH133,単価設定!$A$3:$F$478,4,FALSE)),"",VLOOKUP(DH133,単価設定!$A$3:$F$478,4,FALSE))</f>
        <v/>
      </c>
      <c r="DR133" s="307"/>
      <c r="DS133" s="307"/>
      <c r="DT133" s="307"/>
      <c r="DU133" s="307"/>
      <c r="DV133" s="307"/>
      <c r="DW133" s="307"/>
      <c r="DX133" s="307"/>
      <c r="DY133" s="307"/>
      <c r="DZ133" s="307"/>
      <c r="EA133" s="307"/>
      <c r="EB133" s="307"/>
      <c r="EC133" s="308"/>
      <c r="ED133" s="264" t="str">
        <f ca="1">IF(ISERROR(VLOOKUP(DH133,単価設定!$A$3:$F$478,5,FALSE)),"",VLOOKUP(DH133,単価設定!$A$3:$F$478,5,FALSE))</f>
        <v/>
      </c>
      <c r="EE133" s="265"/>
      <c r="EF133" s="265"/>
      <c r="EG133" s="265"/>
      <c r="EH133" s="265"/>
      <c r="EI133" s="265"/>
      <c r="EJ133" s="265"/>
      <c r="EK133" s="265"/>
      <c r="EL133" s="281"/>
      <c r="EM133" s="303" t="str">
        <f ca="1">IF(DH133="","",COUNTIF($BL$15:$BL$143,DH133)+COUNTIF($CC$15:$CC$143,DH133)+COUNTIF($CG$15:$CG$143,DH133)+COUNTIF($CI$15:$CI$143,DH133))</f>
        <v/>
      </c>
      <c r="EN133" s="304"/>
      <c r="EO133" s="304"/>
      <c r="EP133" s="304"/>
      <c r="EQ133" s="305"/>
      <c r="ER133" s="264" t="str">
        <f ca="1">IF(AND(ED133&lt;&gt;"",EM133&lt;&gt;""),IF(ED133*EM133=0,"",ED133*EM133),"")</f>
        <v/>
      </c>
      <c r="ES133" s="265"/>
      <c r="ET133" s="265"/>
      <c r="EU133" s="265"/>
      <c r="EV133" s="265"/>
      <c r="EW133" s="265"/>
      <c r="EX133" s="265"/>
      <c r="EY133" s="265"/>
      <c r="EZ133" s="265"/>
      <c r="FA133" s="265"/>
      <c r="FB133" s="281"/>
      <c r="FC133" s="258"/>
      <c r="FD133" s="259"/>
      <c r="FE133" s="259"/>
      <c r="FF133" s="260"/>
      <c r="FG133" s="64"/>
    </row>
    <row r="134" spans="2:163" ht="18" customHeight="1" thickBot="1" x14ac:dyDescent="0.2">
      <c r="B134" s="244"/>
      <c r="C134" s="244"/>
      <c r="D134" s="244"/>
      <c r="E134" s="268" t="str">
        <f>IF(B134="","",TEXT(TEXT(請求書!$D$15,"YYYY/MM") &amp; "/" &amp; TEXT(B134,"00"),"AAA"))</f>
        <v/>
      </c>
      <c r="F134" s="269"/>
      <c r="G134" s="269"/>
      <c r="H134" s="270"/>
      <c r="I134" s="271"/>
      <c r="J134" s="271"/>
      <c r="K134" s="271"/>
      <c r="L134" s="271"/>
      <c r="M134" s="271"/>
      <c r="N134" s="271"/>
      <c r="O134" s="272" t="str">
        <f t="shared" si="108"/>
        <v/>
      </c>
      <c r="P134" s="272"/>
      <c r="Q134" s="273" t="str">
        <f t="shared" si="112"/>
        <v/>
      </c>
      <c r="R134" s="274"/>
      <c r="S134" s="274"/>
      <c r="T134" s="274"/>
      <c r="U134" s="274"/>
      <c r="V134" s="275"/>
      <c r="W134" s="276" t="str">
        <f t="shared" si="109"/>
        <v/>
      </c>
      <c r="X134" s="277"/>
      <c r="Y134" s="277"/>
      <c r="Z134" s="277"/>
      <c r="AA134" s="278"/>
      <c r="AB134" s="249"/>
      <c r="AC134" s="250"/>
      <c r="AD134" s="249"/>
      <c r="AE134" s="250"/>
      <c r="AF134" s="251" t="str">
        <f t="shared" si="99"/>
        <v/>
      </c>
      <c r="AG134" s="252"/>
      <c r="AH134" s="253"/>
      <c r="AI134" s="254" t="str">
        <f t="shared" si="113"/>
        <v/>
      </c>
      <c r="AJ134" s="255"/>
      <c r="AK134" s="256"/>
      <c r="AL134" s="254" t="str">
        <f t="shared" si="111"/>
        <v/>
      </c>
      <c r="AM134" s="255"/>
      <c r="AN134" s="256"/>
      <c r="AO134" s="257"/>
      <c r="AP134" s="257"/>
      <c r="AQ134" s="257"/>
      <c r="AR134" s="257"/>
      <c r="AS134" s="244"/>
      <c r="AT134" s="244"/>
      <c r="AU134" s="244"/>
      <c r="AV134" s="244"/>
      <c r="AW134" s="100"/>
      <c r="AX134" s="90" t="e">
        <f t="shared" ca="1" si="64"/>
        <v>#N/A</v>
      </c>
      <c r="AY134" s="124" t="str">
        <f t="shared" si="100"/>
        <v/>
      </c>
      <c r="AZ134" s="125" t="str">
        <f t="shared" si="101"/>
        <v/>
      </c>
      <c r="BA134" s="126" t="str">
        <f t="shared" si="102"/>
        <v/>
      </c>
      <c r="BB134" s="126" t="str">
        <f t="shared" si="103"/>
        <v/>
      </c>
      <c r="BC134" s="127" t="str">
        <f t="shared" si="67"/>
        <v/>
      </c>
      <c r="BD134" s="127" t="str">
        <f t="shared" si="68"/>
        <v/>
      </c>
      <c r="BE134" s="126" t="str">
        <f t="shared" si="69"/>
        <v/>
      </c>
      <c r="BF134" s="126" t="str">
        <f t="shared" si="70"/>
        <v/>
      </c>
      <c r="BG134" s="128" t="str">
        <f t="shared" si="94"/>
        <v/>
      </c>
      <c r="BH134" s="124" t="str">
        <f t="shared" si="62"/>
        <v/>
      </c>
      <c r="BI134" s="128" t="e">
        <f ca="1">IF(AND($AX134&lt;&gt;"",BE134&lt;&gt;"",BG134&gt;=IF(BG135="",0,BG135)),SUM(INDIRECT("bh"&amp;ROW()-BG134+1):BH134),"")</f>
        <v>#N/A</v>
      </c>
      <c r="BJ134" s="128" t="e">
        <f t="shared" ca="1" si="71"/>
        <v>#N/A</v>
      </c>
      <c r="BK134" s="128" t="e">
        <f t="shared" ca="1" si="72"/>
        <v>#N/A</v>
      </c>
      <c r="BL134" s="128" t="e">
        <f ca="1">IF(BK134="","",LEFT(AX134,3)&amp;TEXT(VLOOKUP(BK134,基本設定!$D$3:$E$50,2,FALSE),"000"))</f>
        <v>#N/A</v>
      </c>
      <c r="BM134" s="128" t="e">
        <f ca="1">IF(BL134="","",VLOOKUP(BL134,単価設定!$A$3:$F$477,6,FALSE))</f>
        <v>#N/A</v>
      </c>
      <c r="BN134" s="128" t="str">
        <f t="shared" si="95"/>
        <v/>
      </c>
      <c r="BO134" s="128" t="str">
        <f t="shared" si="73"/>
        <v/>
      </c>
      <c r="BP134" s="124" t="str">
        <f t="shared" si="104"/>
        <v/>
      </c>
      <c r="BQ134" s="128" t="str">
        <f t="shared" si="105"/>
        <v/>
      </c>
      <c r="BR134" s="129" t="str">
        <f t="shared" si="106"/>
        <v/>
      </c>
      <c r="BS134" s="129" t="str">
        <f t="shared" si="107"/>
        <v/>
      </c>
      <c r="BT134" s="127" t="str">
        <f t="shared" si="74"/>
        <v/>
      </c>
      <c r="BU134" s="127" t="str">
        <f t="shared" si="75"/>
        <v/>
      </c>
      <c r="BV134" s="126" t="str">
        <f t="shared" si="76"/>
        <v/>
      </c>
      <c r="BW134" s="126" t="str">
        <f t="shared" si="77"/>
        <v/>
      </c>
      <c r="BX134" s="128" t="str">
        <f t="shared" si="96"/>
        <v/>
      </c>
      <c r="BY134" s="124" t="str">
        <f t="shared" si="63"/>
        <v/>
      </c>
      <c r="BZ134" s="128" t="e">
        <f ca="1">IF(AND($AX134&lt;&gt;"",BV134&lt;&gt;"",BX134&gt;=IF(BX135="",0,BX135)),SUM(INDIRECT("by" &amp; ROW()-BX134+1):BY134),"")</f>
        <v>#N/A</v>
      </c>
      <c r="CA134" s="128" t="e">
        <f t="shared" ca="1" si="78"/>
        <v>#N/A</v>
      </c>
      <c r="CB134" s="128" t="e">
        <f t="shared" ca="1" si="79"/>
        <v>#N/A</v>
      </c>
      <c r="CC134" s="128" t="e">
        <f ca="1">IF(CB134="","",LEFT($AX134,3)&amp;TEXT(VLOOKUP(CB134,基本設定!$D$3:$E$50,2,FALSE),"100"))</f>
        <v>#N/A</v>
      </c>
      <c r="CD134" s="128" t="e">
        <f ca="1">IF(CC134="","",VLOOKUP(CC134,単価設定!$A$3:$F$477,6,FALSE))</f>
        <v>#N/A</v>
      </c>
      <c r="CE134" s="128" t="str">
        <f t="shared" si="97"/>
        <v/>
      </c>
      <c r="CF134" s="128" t="str">
        <f t="shared" si="80"/>
        <v/>
      </c>
      <c r="CG134" s="128" t="e">
        <f t="shared" ca="1" si="114"/>
        <v>#N/A</v>
      </c>
      <c r="CH134" s="128" t="e">
        <f ca="1">IF(CG134="","",VLOOKUP(CG134,単価設定!$A$3:$F$478,6,FALSE))</f>
        <v>#N/A</v>
      </c>
      <c r="CI134" s="128" t="e">
        <f t="shared" ca="1" si="115"/>
        <v>#N/A</v>
      </c>
      <c r="CJ134" s="128" t="e">
        <f ca="1">IF(CI134="","",VLOOKUP(CI134,単価設定!$A$3:$F$478,6,FALSE))</f>
        <v>#N/A</v>
      </c>
      <c r="CK134" s="128" t="e">
        <f t="shared" ca="1" si="81"/>
        <v>#N/A</v>
      </c>
      <c r="CL134" s="128" t="e">
        <f ca="1">SUM(CK$15:$CK134)</f>
        <v>#N/A</v>
      </c>
      <c r="CM134" s="128" t="e">
        <f t="shared" ca="1" si="82"/>
        <v>#N/A</v>
      </c>
      <c r="CN134" s="128" t="e">
        <f t="shared" ca="1" si="98"/>
        <v>#N/A</v>
      </c>
      <c r="CO134" s="128" t="e">
        <f t="shared" ca="1" si="83"/>
        <v>#N/A</v>
      </c>
      <c r="CP134" s="146" t="e">
        <f t="shared" ca="1" si="84"/>
        <v>#N/A</v>
      </c>
      <c r="CQ134" s="146" t="e">
        <f t="shared" ca="1" si="85"/>
        <v>#N/A</v>
      </c>
      <c r="CR134" s="146" t="e">
        <f t="shared" ca="1" si="86"/>
        <v>#N/A</v>
      </c>
      <c r="CS134" s="146" t="e">
        <f t="shared" ca="1" si="87"/>
        <v>#N/A</v>
      </c>
      <c r="CT134" s="128" t="e">
        <f ca="1">IF(BL134&lt;&gt;"",IF(COUNTIF(BL$15:BL134,BL134)=1,ROW(),""),"")</f>
        <v>#N/A</v>
      </c>
      <c r="CU134" s="128" t="e">
        <f ca="1">IF(CB134&lt;&gt;"",IF(COUNTIF(CB$15:CB134,CB134)=1,ROW(),""),"")</f>
        <v>#N/A</v>
      </c>
      <c r="CV134" s="128" t="e">
        <f ca="1">IF(CG134&lt;&gt;"",IF(COUNTIF(CG$15:CG134,CG134)=1,ROW(),""),"")</f>
        <v>#N/A</v>
      </c>
      <c r="CW134" s="146" t="e">
        <f ca="1">IF(CI134&lt;&gt;"",IF(COUNTIF(CI$15:CI134,CI134)=1,ROW(),""),"")</f>
        <v>#N/A</v>
      </c>
      <c r="CX134" s="128" t="str">
        <f t="shared" ca="1" si="88"/>
        <v/>
      </c>
      <c r="CY134" s="128" t="str">
        <f t="shared" ca="1" si="89"/>
        <v/>
      </c>
      <c r="CZ134" s="128" t="str">
        <f t="shared" ca="1" si="90"/>
        <v/>
      </c>
      <c r="DA134" s="146" t="str">
        <f t="shared" ca="1" si="91"/>
        <v/>
      </c>
      <c r="DD134" s="65"/>
      <c r="DE134" s="326"/>
      <c r="DF134" s="327"/>
      <c r="DG134" s="328"/>
      <c r="DH134" s="211"/>
      <c r="DI134" s="212"/>
      <c r="DJ134" s="212"/>
      <c r="DK134" s="212"/>
      <c r="DL134" s="212"/>
      <c r="DM134" s="212"/>
      <c r="DN134" s="212"/>
      <c r="DO134" s="212"/>
      <c r="DP134" s="213"/>
      <c r="DQ134" s="309"/>
      <c r="DR134" s="310"/>
      <c r="DS134" s="310"/>
      <c r="DT134" s="310"/>
      <c r="DU134" s="310"/>
      <c r="DV134" s="310"/>
      <c r="DW134" s="310"/>
      <c r="DX134" s="310"/>
      <c r="DY134" s="310"/>
      <c r="DZ134" s="310"/>
      <c r="EA134" s="310"/>
      <c r="EB134" s="310"/>
      <c r="EC134" s="311"/>
      <c r="ED134" s="297"/>
      <c r="EE134" s="298"/>
      <c r="EF134" s="298"/>
      <c r="EG134" s="298"/>
      <c r="EH134" s="298"/>
      <c r="EI134" s="298"/>
      <c r="EJ134" s="298"/>
      <c r="EK134" s="298"/>
      <c r="EL134" s="299"/>
      <c r="EM134" s="211"/>
      <c r="EN134" s="212"/>
      <c r="EO134" s="212"/>
      <c r="EP134" s="212"/>
      <c r="EQ134" s="213"/>
      <c r="ER134" s="297"/>
      <c r="ES134" s="298"/>
      <c r="ET134" s="298"/>
      <c r="EU134" s="298"/>
      <c r="EV134" s="298"/>
      <c r="EW134" s="298"/>
      <c r="EX134" s="298"/>
      <c r="EY134" s="298"/>
      <c r="EZ134" s="298"/>
      <c r="FA134" s="298"/>
      <c r="FB134" s="299"/>
      <c r="FC134" s="300"/>
      <c r="FD134" s="301"/>
      <c r="FE134" s="301"/>
      <c r="FF134" s="302"/>
      <c r="FG134" s="64"/>
    </row>
    <row r="135" spans="2:163" ht="18" customHeight="1" thickTop="1" x14ac:dyDescent="0.15">
      <c r="B135" s="244"/>
      <c r="C135" s="244"/>
      <c r="D135" s="244"/>
      <c r="E135" s="268" t="str">
        <f>IF(B135="","",TEXT(TEXT(請求書!$D$15,"YYYY/MM") &amp; "/" &amp; TEXT(B135,"00"),"AAA"))</f>
        <v/>
      </c>
      <c r="F135" s="269"/>
      <c r="G135" s="269"/>
      <c r="H135" s="270"/>
      <c r="I135" s="271"/>
      <c r="J135" s="271"/>
      <c r="K135" s="271"/>
      <c r="L135" s="271"/>
      <c r="M135" s="271"/>
      <c r="N135" s="271"/>
      <c r="O135" s="272" t="str">
        <f t="shared" si="108"/>
        <v/>
      </c>
      <c r="P135" s="272"/>
      <c r="Q135" s="273" t="str">
        <f t="shared" si="112"/>
        <v/>
      </c>
      <c r="R135" s="274"/>
      <c r="S135" s="274"/>
      <c r="T135" s="274"/>
      <c r="U135" s="274"/>
      <c r="V135" s="275"/>
      <c r="W135" s="276" t="str">
        <f t="shared" si="109"/>
        <v/>
      </c>
      <c r="X135" s="277"/>
      <c r="Y135" s="277"/>
      <c r="Z135" s="277"/>
      <c r="AA135" s="278"/>
      <c r="AB135" s="249"/>
      <c r="AC135" s="250"/>
      <c r="AD135" s="249"/>
      <c r="AE135" s="250"/>
      <c r="AF135" s="251" t="str">
        <f t="shared" si="99"/>
        <v/>
      </c>
      <c r="AG135" s="252"/>
      <c r="AH135" s="253"/>
      <c r="AI135" s="254" t="str">
        <f t="shared" si="113"/>
        <v/>
      </c>
      <c r="AJ135" s="255"/>
      <c r="AK135" s="256"/>
      <c r="AL135" s="254" t="str">
        <f t="shared" si="111"/>
        <v/>
      </c>
      <c r="AM135" s="255"/>
      <c r="AN135" s="256"/>
      <c r="AO135" s="257"/>
      <c r="AP135" s="257"/>
      <c r="AQ135" s="257"/>
      <c r="AR135" s="257"/>
      <c r="AS135" s="244"/>
      <c r="AT135" s="244"/>
      <c r="AU135" s="244"/>
      <c r="AV135" s="244"/>
      <c r="AW135" s="100"/>
      <c r="AX135" s="90" t="e">
        <f t="shared" ca="1" si="64"/>
        <v>#N/A</v>
      </c>
      <c r="AY135" s="124" t="str">
        <f t="shared" si="100"/>
        <v/>
      </c>
      <c r="AZ135" s="125" t="str">
        <f t="shared" si="101"/>
        <v/>
      </c>
      <c r="BA135" s="126" t="str">
        <f t="shared" si="102"/>
        <v/>
      </c>
      <c r="BB135" s="126" t="str">
        <f t="shared" si="103"/>
        <v/>
      </c>
      <c r="BC135" s="127" t="str">
        <f t="shared" si="67"/>
        <v/>
      </c>
      <c r="BD135" s="127" t="str">
        <f t="shared" si="68"/>
        <v/>
      </c>
      <c r="BE135" s="126" t="str">
        <f t="shared" si="69"/>
        <v/>
      </c>
      <c r="BF135" s="126" t="str">
        <f t="shared" si="70"/>
        <v/>
      </c>
      <c r="BG135" s="128" t="str">
        <f t="shared" si="94"/>
        <v/>
      </c>
      <c r="BH135" s="124" t="str">
        <f t="shared" si="62"/>
        <v/>
      </c>
      <c r="BI135" s="128" t="e">
        <f ca="1">IF(AND($AX135&lt;&gt;"",BE135&lt;&gt;"",BG135&gt;=IF(BG136="",0,BG136)),SUM(INDIRECT("bh"&amp;ROW()-BG135+1):BH135),"")</f>
        <v>#N/A</v>
      </c>
      <c r="BJ135" s="128" t="e">
        <f t="shared" ca="1" si="71"/>
        <v>#N/A</v>
      </c>
      <c r="BK135" s="128" t="e">
        <f t="shared" ca="1" si="72"/>
        <v>#N/A</v>
      </c>
      <c r="BL135" s="128" t="e">
        <f ca="1">IF(BK135="","",LEFT(AX135,3)&amp;TEXT(VLOOKUP(BK135,基本設定!$D$3:$E$50,2,FALSE),"000"))</f>
        <v>#N/A</v>
      </c>
      <c r="BM135" s="128" t="e">
        <f ca="1">IF(BL135="","",VLOOKUP(BL135,単価設定!$A$3:$F$477,6,FALSE))</f>
        <v>#N/A</v>
      </c>
      <c r="BN135" s="128" t="str">
        <f t="shared" si="95"/>
        <v/>
      </c>
      <c r="BO135" s="128" t="str">
        <f t="shared" si="73"/>
        <v/>
      </c>
      <c r="BP135" s="124" t="str">
        <f t="shared" si="104"/>
        <v/>
      </c>
      <c r="BQ135" s="128" t="str">
        <f t="shared" si="105"/>
        <v/>
      </c>
      <c r="BR135" s="129" t="str">
        <f t="shared" si="106"/>
        <v/>
      </c>
      <c r="BS135" s="129" t="str">
        <f t="shared" si="107"/>
        <v/>
      </c>
      <c r="BT135" s="127" t="str">
        <f t="shared" si="74"/>
        <v/>
      </c>
      <c r="BU135" s="127" t="str">
        <f t="shared" si="75"/>
        <v/>
      </c>
      <c r="BV135" s="126" t="str">
        <f t="shared" si="76"/>
        <v/>
      </c>
      <c r="BW135" s="126" t="str">
        <f t="shared" si="77"/>
        <v/>
      </c>
      <c r="BX135" s="128" t="str">
        <f t="shared" si="96"/>
        <v/>
      </c>
      <c r="BY135" s="124" t="str">
        <f t="shared" si="63"/>
        <v/>
      </c>
      <c r="BZ135" s="128" t="e">
        <f ca="1">IF(AND($AX135&lt;&gt;"",BV135&lt;&gt;"",BX135&gt;=IF(BX136="",0,BX136)),SUM(INDIRECT("by" &amp; ROW()-BX135+1):BY135),"")</f>
        <v>#N/A</v>
      </c>
      <c r="CA135" s="128" t="e">
        <f t="shared" ca="1" si="78"/>
        <v>#N/A</v>
      </c>
      <c r="CB135" s="128" t="e">
        <f t="shared" ca="1" si="79"/>
        <v>#N/A</v>
      </c>
      <c r="CC135" s="128" t="e">
        <f ca="1">IF(CB135="","",LEFT($AX135,3)&amp;TEXT(VLOOKUP(CB135,基本設定!$D$3:$E$50,2,FALSE),"100"))</f>
        <v>#N/A</v>
      </c>
      <c r="CD135" s="128" t="e">
        <f ca="1">IF(CC135="","",VLOOKUP(CC135,単価設定!$A$3:$F$477,6,FALSE))</f>
        <v>#N/A</v>
      </c>
      <c r="CE135" s="128" t="str">
        <f t="shared" si="97"/>
        <v/>
      </c>
      <c r="CF135" s="128" t="str">
        <f t="shared" si="80"/>
        <v/>
      </c>
      <c r="CG135" s="128" t="e">
        <f t="shared" ca="1" si="114"/>
        <v>#N/A</v>
      </c>
      <c r="CH135" s="128" t="e">
        <f ca="1">IF(CG135="","",VLOOKUP(CG135,単価設定!$A$3:$F$478,6,FALSE))</f>
        <v>#N/A</v>
      </c>
      <c r="CI135" s="128" t="e">
        <f t="shared" ca="1" si="115"/>
        <v>#N/A</v>
      </c>
      <c r="CJ135" s="128" t="e">
        <f ca="1">IF(CI135="","",VLOOKUP(CI135,単価設定!$A$3:$F$478,6,FALSE))</f>
        <v>#N/A</v>
      </c>
      <c r="CK135" s="128" t="e">
        <f t="shared" ca="1" si="81"/>
        <v>#N/A</v>
      </c>
      <c r="CL135" s="128" t="e">
        <f ca="1">SUM(CK$15:$CK135)</f>
        <v>#N/A</v>
      </c>
      <c r="CM135" s="128" t="e">
        <f t="shared" ca="1" si="82"/>
        <v>#N/A</v>
      </c>
      <c r="CN135" s="128" t="e">
        <f t="shared" ca="1" si="98"/>
        <v>#N/A</v>
      </c>
      <c r="CO135" s="128" t="e">
        <f t="shared" ca="1" si="83"/>
        <v>#N/A</v>
      </c>
      <c r="CP135" s="146" t="e">
        <f t="shared" ca="1" si="84"/>
        <v>#N/A</v>
      </c>
      <c r="CQ135" s="146" t="e">
        <f t="shared" ca="1" si="85"/>
        <v>#N/A</v>
      </c>
      <c r="CR135" s="146" t="e">
        <f t="shared" ca="1" si="86"/>
        <v>#N/A</v>
      </c>
      <c r="CS135" s="146" t="e">
        <f t="shared" ca="1" si="87"/>
        <v>#N/A</v>
      </c>
      <c r="CT135" s="128" t="e">
        <f ca="1">IF(BL135&lt;&gt;"",IF(COUNTIF(BL$15:BL135,BL135)=1,ROW(),""),"")</f>
        <v>#N/A</v>
      </c>
      <c r="CU135" s="128" t="e">
        <f ca="1">IF(CB135&lt;&gt;"",IF(COUNTIF(CB$15:CB135,CB135)=1,ROW(),""),"")</f>
        <v>#N/A</v>
      </c>
      <c r="CV135" s="128" t="e">
        <f ca="1">IF(CG135&lt;&gt;"",IF(COUNTIF(CG$15:CG135,CG135)=1,ROW(),""),"")</f>
        <v>#N/A</v>
      </c>
      <c r="CW135" s="146" t="e">
        <f ca="1">IF(CI135&lt;&gt;"",IF(COUNTIF(CI$15:CI135,CI135)=1,ROW(),""),"")</f>
        <v>#N/A</v>
      </c>
      <c r="CX135" s="128" t="str">
        <f t="shared" ca="1" si="88"/>
        <v/>
      </c>
      <c r="CY135" s="128" t="str">
        <f t="shared" ca="1" si="89"/>
        <v/>
      </c>
      <c r="CZ135" s="128" t="str">
        <f t="shared" ca="1" si="90"/>
        <v/>
      </c>
      <c r="DA135" s="146" t="str">
        <f t="shared" ca="1" si="91"/>
        <v/>
      </c>
      <c r="DD135" s="65"/>
      <c r="DE135" s="326"/>
      <c r="DF135" s="327"/>
      <c r="DG135" s="328"/>
      <c r="DH135" s="287" t="s">
        <v>135</v>
      </c>
      <c r="DI135" s="288"/>
      <c r="DJ135" s="288"/>
      <c r="DK135" s="288"/>
      <c r="DL135" s="288"/>
      <c r="DM135" s="288"/>
      <c r="DN135" s="288"/>
      <c r="DO135" s="288"/>
      <c r="DP135" s="288"/>
      <c r="DQ135" s="288"/>
      <c r="DR135" s="288"/>
      <c r="DS135" s="288"/>
      <c r="DT135" s="288"/>
      <c r="DU135" s="288"/>
      <c r="DV135" s="288"/>
      <c r="DW135" s="288"/>
      <c r="DX135" s="288"/>
      <c r="DY135" s="288"/>
      <c r="DZ135" s="288"/>
      <c r="EA135" s="288"/>
      <c r="EB135" s="288"/>
      <c r="EC135" s="288"/>
      <c r="ED135" s="288"/>
      <c r="EE135" s="288"/>
      <c r="EF135" s="288"/>
      <c r="EG135" s="288"/>
      <c r="EH135" s="288"/>
      <c r="EI135" s="288"/>
      <c r="EJ135" s="288"/>
      <c r="EK135" s="288"/>
      <c r="EL135" s="288"/>
      <c r="EM135" s="288"/>
      <c r="EN135" s="288"/>
      <c r="EO135" s="288"/>
      <c r="EP135" s="288"/>
      <c r="EQ135" s="289"/>
      <c r="ER135" s="290" t="s">
        <v>130</v>
      </c>
      <c r="ES135" s="292">
        <f ca="1">SUM(ER115:FB134)+ES86</f>
        <v>0</v>
      </c>
      <c r="ET135" s="292"/>
      <c r="EU135" s="292"/>
      <c r="EV135" s="292"/>
      <c r="EW135" s="292"/>
      <c r="EX135" s="292"/>
      <c r="EY135" s="292"/>
      <c r="EZ135" s="292"/>
      <c r="FA135" s="292"/>
      <c r="FB135" s="293"/>
      <c r="FC135" s="294"/>
      <c r="FD135" s="295"/>
      <c r="FE135" s="295"/>
      <c r="FF135" s="296"/>
      <c r="FG135" s="64"/>
    </row>
    <row r="136" spans="2:163" ht="18" customHeight="1" x14ac:dyDescent="0.15">
      <c r="B136" s="244"/>
      <c r="C136" s="244"/>
      <c r="D136" s="244"/>
      <c r="E136" s="268" t="str">
        <f>IF(B136="","",TEXT(TEXT(請求書!$D$15,"YYYY/MM") &amp; "/" &amp; TEXT(B136,"00"),"AAA"))</f>
        <v/>
      </c>
      <c r="F136" s="269"/>
      <c r="G136" s="269"/>
      <c r="H136" s="270"/>
      <c r="I136" s="271"/>
      <c r="J136" s="271"/>
      <c r="K136" s="271"/>
      <c r="L136" s="271"/>
      <c r="M136" s="271"/>
      <c r="N136" s="271"/>
      <c r="O136" s="272" t="str">
        <f t="shared" si="108"/>
        <v/>
      </c>
      <c r="P136" s="272"/>
      <c r="Q136" s="273" t="str">
        <f t="shared" si="112"/>
        <v/>
      </c>
      <c r="R136" s="274"/>
      <c r="S136" s="274"/>
      <c r="T136" s="274"/>
      <c r="U136" s="274"/>
      <c r="V136" s="275"/>
      <c r="W136" s="276" t="str">
        <f t="shared" si="109"/>
        <v/>
      </c>
      <c r="X136" s="277"/>
      <c r="Y136" s="277"/>
      <c r="Z136" s="277"/>
      <c r="AA136" s="278"/>
      <c r="AB136" s="249"/>
      <c r="AC136" s="250"/>
      <c r="AD136" s="249"/>
      <c r="AE136" s="250"/>
      <c r="AF136" s="251" t="str">
        <f t="shared" si="99"/>
        <v/>
      </c>
      <c r="AG136" s="252"/>
      <c r="AH136" s="253"/>
      <c r="AI136" s="254" t="str">
        <f t="shared" si="113"/>
        <v/>
      </c>
      <c r="AJ136" s="255"/>
      <c r="AK136" s="256"/>
      <c r="AL136" s="254" t="str">
        <f t="shared" si="111"/>
        <v/>
      </c>
      <c r="AM136" s="255"/>
      <c r="AN136" s="256"/>
      <c r="AO136" s="257"/>
      <c r="AP136" s="257"/>
      <c r="AQ136" s="257"/>
      <c r="AR136" s="257"/>
      <c r="AS136" s="244"/>
      <c r="AT136" s="244"/>
      <c r="AU136" s="244"/>
      <c r="AV136" s="244"/>
      <c r="AW136" s="100"/>
      <c r="AX136" s="90" t="e">
        <f t="shared" ca="1" si="64"/>
        <v>#N/A</v>
      </c>
      <c r="AY136" s="124" t="str">
        <f t="shared" si="100"/>
        <v/>
      </c>
      <c r="AZ136" s="125" t="str">
        <f t="shared" si="101"/>
        <v/>
      </c>
      <c r="BA136" s="126" t="str">
        <f t="shared" si="102"/>
        <v/>
      </c>
      <c r="BB136" s="126" t="str">
        <f t="shared" si="103"/>
        <v/>
      </c>
      <c r="BC136" s="127" t="str">
        <f t="shared" si="67"/>
        <v/>
      </c>
      <c r="BD136" s="127" t="str">
        <f t="shared" si="68"/>
        <v/>
      </c>
      <c r="BE136" s="126" t="str">
        <f t="shared" si="69"/>
        <v/>
      </c>
      <c r="BF136" s="126" t="str">
        <f t="shared" si="70"/>
        <v/>
      </c>
      <c r="BG136" s="128" t="str">
        <f t="shared" si="94"/>
        <v/>
      </c>
      <c r="BH136" s="124" t="str">
        <f t="shared" si="62"/>
        <v/>
      </c>
      <c r="BI136" s="128" t="e">
        <f ca="1">IF(AND($AX136&lt;&gt;"",BE136&lt;&gt;"",BG136&gt;=IF(BG137="",0,BG137)),SUM(INDIRECT("bh"&amp;ROW()-BG136+1):BH136),"")</f>
        <v>#N/A</v>
      </c>
      <c r="BJ136" s="128" t="e">
        <f t="shared" ca="1" si="71"/>
        <v>#N/A</v>
      </c>
      <c r="BK136" s="128" t="e">
        <f t="shared" ca="1" si="72"/>
        <v>#N/A</v>
      </c>
      <c r="BL136" s="128" t="e">
        <f ca="1">IF(BK136="","",LEFT(AX136,3)&amp;TEXT(VLOOKUP(BK136,基本設定!$D$3:$E$50,2,FALSE),"000"))</f>
        <v>#N/A</v>
      </c>
      <c r="BM136" s="128" t="e">
        <f ca="1">IF(BL136="","",VLOOKUP(BL136,単価設定!$A$3:$F$477,6,FALSE))</f>
        <v>#N/A</v>
      </c>
      <c r="BN136" s="128" t="str">
        <f t="shared" si="95"/>
        <v/>
      </c>
      <c r="BO136" s="128" t="str">
        <f t="shared" si="73"/>
        <v/>
      </c>
      <c r="BP136" s="124" t="str">
        <f t="shared" si="104"/>
        <v/>
      </c>
      <c r="BQ136" s="128" t="str">
        <f t="shared" si="105"/>
        <v/>
      </c>
      <c r="BR136" s="129" t="str">
        <f t="shared" si="106"/>
        <v/>
      </c>
      <c r="BS136" s="129" t="str">
        <f t="shared" si="107"/>
        <v/>
      </c>
      <c r="BT136" s="127" t="str">
        <f t="shared" si="74"/>
        <v/>
      </c>
      <c r="BU136" s="127" t="str">
        <f t="shared" si="75"/>
        <v/>
      </c>
      <c r="BV136" s="126" t="str">
        <f t="shared" si="76"/>
        <v/>
      </c>
      <c r="BW136" s="126" t="str">
        <f t="shared" si="77"/>
        <v/>
      </c>
      <c r="BX136" s="128" t="str">
        <f t="shared" si="96"/>
        <v/>
      </c>
      <c r="BY136" s="124" t="str">
        <f t="shared" si="63"/>
        <v/>
      </c>
      <c r="BZ136" s="128" t="e">
        <f ca="1">IF(AND($AX136&lt;&gt;"",BV136&lt;&gt;"",BX136&gt;=IF(BX137="",0,BX137)),SUM(INDIRECT("by" &amp; ROW()-BX136+1):BY136),"")</f>
        <v>#N/A</v>
      </c>
      <c r="CA136" s="128" t="e">
        <f t="shared" ca="1" si="78"/>
        <v>#N/A</v>
      </c>
      <c r="CB136" s="128" t="e">
        <f t="shared" ca="1" si="79"/>
        <v>#N/A</v>
      </c>
      <c r="CC136" s="128" t="e">
        <f ca="1">IF(CB136="","",LEFT($AX136,3)&amp;TEXT(VLOOKUP(CB136,基本設定!$D$3:$E$50,2,FALSE),"100"))</f>
        <v>#N/A</v>
      </c>
      <c r="CD136" s="128" t="e">
        <f ca="1">IF(CC136="","",VLOOKUP(CC136,単価設定!$A$3:$F$477,6,FALSE))</f>
        <v>#N/A</v>
      </c>
      <c r="CE136" s="128" t="str">
        <f t="shared" si="97"/>
        <v/>
      </c>
      <c r="CF136" s="128" t="str">
        <f t="shared" si="80"/>
        <v/>
      </c>
      <c r="CG136" s="128" t="e">
        <f t="shared" ca="1" si="114"/>
        <v>#N/A</v>
      </c>
      <c r="CH136" s="128" t="e">
        <f ca="1">IF(CG136="","",VLOOKUP(CG136,単価設定!$A$3:$F$478,6,FALSE))</f>
        <v>#N/A</v>
      </c>
      <c r="CI136" s="128" t="e">
        <f t="shared" ca="1" si="115"/>
        <v>#N/A</v>
      </c>
      <c r="CJ136" s="128" t="e">
        <f ca="1">IF(CI136="","",VLOOKUP(CI136,単価設定!$A$3:$F$478,6,FALSE))</f>
        <v>#N/A</v>
      </c>
      <c r="CK136" s="128" t="e">
        <f t="shared" ca="1" si="81"/>
        <v>#N/A</v>
      </c>
      <c r="CL136" s="128" t="e">
        <f ca="1">SUM(CK$15:$CK136)</f>
        <v>#N/A</v>
      </c>
      <c r="CM136" s="128" t="e">
        <f t="shared" ca="1" si="82"/>
        <v>#N/A</v>
      </c>
      <c r="CN136" s="128" t="e">
        <f t="shared" ca="1" si="98"/>
        <v>#N/A</v>
      </c>
      <c r="CO136" s="128" t="e">
        <f t="shared" ca="1" si="83"/>
        <v>#N/A</v>
      </c>
      <c r="CP136" s="146" t="e">
        <f t="shared" ca="1" si="84"/>
        <v>#N/A</v>
      </c>
      <c r="CQ136" s="146" t="e">
        <f t="shared" ca="1" si="85"/>
        <v>#N/A</v>
      </c>
      <c r="CR136" s="146" t="e">
        <f t="shared" ca="1" si="86"/>
        <v>#N/A</v>
      </c>
      <c r="CS136" s="146" t="e">
        <f t="shared" ca="1" si="87"/>
        <v>#N/A</v>
      </c>
      <c r="CT136" s="128" t="e">
        <f ca="1">IF(BL136&lt;&gt;"",IF(COUNTIF(BL$15:BL136,BL136)=1,ROW(),""),"")</f>
        <v>#N/A</v>
      </c>
      <c r="CU136" s="128" t="e">
        <f ca="1">IF(CB136&lt;&gt;"",IF(COUNTIF(CB$15:CB136,CB136)=1,ROW(),""),"")</f>
        <v>#N/A</v>
      </c>
      <c r="CV136" s="128" t="e">
        <f ca="1">IF(CG136&lt;&gt;"",IF(COUNTIF(CG$15:CG136,CG136)=1,ROW(),""),"")</f>
        <v>#N/A</v>
      </c>
      <c r="CW136" s="146" t="e">
        <f ca="1">IF(CI136&lt;&gt;"",IF(COUNTIF(CI$15:CI136,CI136)=1,ROW(),""),"")</f>
        <v>#N/A</v>
      </c>
      <c r="CX136" s="128" t="str">
        <f t="shared" ca="1" si="88"/>
        <v/>
      </c>
      <c r="CY136" s="128" t="str">
        <f t="shared" ca="1" si="89"/>
        <v/>
      </c>
      <c r="CZ136" s="128" t="str">
        <f t="shared" ca="1" si="90"/>
        <v/>
      </c>
      <c r="DA136" s="146" t="str">
        <f t="shared" ca="1" si="91"/>
        <v/>
      </c>
      <c r="DD136" s="65"/>
      <c r="DE136" s="329"/>
      <c r="DF136" s="330"/>
      <c r="DG136" s="331"/>
      <c r="DH136" s="211"/>
      <c r="DI136" s="212"/>
      <c r="DJ136" s="212"/>
      <c r="DK136" s="212"/>
      <c r="DL136" s="212"/>
      <c r="DM136" s="212"/>
      <c r="DN136" s="212"/>
      <c r="DO136" s="212"/>
      <c r="DP136" s="212"/>
      <c r="DQ136" s="212"/>
      <c r="DR136" s="212"/>
      <c r="DS136" s="212"/>
      <c r="DT136" s="212"/>
      <c r="DU136" s="212"/>
      <c r="DV136" s="212"/>
      <c r="DW136" s="212"/>
      <c r="DX136" s="212"/>
      <c r="DY136" s="212"/>
      <c r="DZ136" s="212"/>
      <c r="EA136" s="212"/>
      <c r="EB136" s="212"/>
      <c r="EC136" s="212"/>
      <c r="ED136" s="212"/>
      <c r="EE136" s="212"/>
      <c r="EF136" s="212"/>
      <c r="EG136" s="212"/>
      <c r="EH136" s="212"/>
      <c r="EI136" s="212"/>
      <c r="EJ136" s="212"/>
      <c r="EK136" s="212"/>
      <c r="EL136" s="212"/>
      <c r="EM136" s="212"/>
      <c r="EN136" s="212"/>
      <c r="EO136" s="212"/>
      <c r="EP136" s="212"/>
      <c r="EQ136" s="213"/>
      <c r="ER136" s="291"/>
      <c r="ES136" s="267"/>
      <c r="ET136" s="267"/>
      <c r="EU136" s="267"/>
      <c r="EV136" s="267"/>
      <c r="EW136" s="267"/>
      <c r="EX136" s="267"/>
      <c r="EY136" s="267"/>
      <c r="EZ136" s="267"/>
      <c r="FA136" s="267"/>
      <c r="FB136" s="282"/>
      <c r="FC136" s="280"/>
      <c r="FD136" s="285"/>
      <c r="FE136" s="285"/>
      <c r="FF136" s="286"/>
      <c r="FG136" s="64"/>
    </row>
    <row r="137" spans="2:163" ht="18" customHeight="1" x14ac:dyDescent="0.15">
      <c r="B137" s="244"/>
      <c r="C137" s="244"/>
      <c r="D137" s="244"/>
      <c r="E137" s="268" t="str">
        <f>IF(B137="","",TEXT(TEXT(請求書!$D$15,"YYYY/MM") &amp; "/" &amp; TEXT(B137,"00"),"AAA"))</f>
        <v/>
      </c>
      <c r="F137" s="269"/>
      <c r="G137" s="269"/>
      <c r="H137" s="270"/>
      <c r="I137" s="271"/>
      <c r="J137" s="271"/>
      <c r="K137" s="271"/>
      <c r="L137" s="271"/>
      <c r="M137" s="271"/>
      <c r="N137" s="271"/>
      <c r="O137" s="272" t="str">
        <f t="shared" si="108"/>
        <v/>
      </c>
      <c r="P137" s="272"/>
      <c r="Q137" s="273" t="str">
        <f t="shared" si="112"/>
        <v/>
      </c>
      <c r="R137" s="274"/>
      <c r="S137" s="274"/>
      <c r="T137" s="274"/>
      <c r="U137" s="274"/>
      <c r="V137" s="275"/>
      <c r="W137" s="276" t="str">
        <f t="shared" si="109"/>
        <v/>
      </c>
      <c r="X137" s="277"/>
      <c r="Y137" s="277"/>
      <c r="Z137" s="277"/>
      <c r="AA137" s="278"/>
      <c r="AB137" s="249"/>
      <c r="AC137" s="250"/>
      <c r="AD137" s="249"/>
      <c r="AE137" s="250"/>
      <c r="AF137" s="251" t="str">
        <f t="shared" si="99"/>
        <v/>
      </c>
      <c r="AG137" s="252"/>
      <c r="AH137" s="253"/>
      <c r="AI137" s="254" t="str">
        <f t="shared" si="113"/>
        <v/>
      </c>
      <c r="AJ137" s="255"/>
      <c r="AK137" s="256"/>
      <c r="AL137" s="254" t="str">
        <f t="shared" si="111"/>
        <v/>
      </c>
      <c r="AM137" s="255"/>
      <c r="AN137" s="256"/>
      <c r="AO137" s="257"/>
      <c r="AP137" s="257"/>
      <c r="AQ137" s="257"/>
      <c r="AR137" s="257"/>
      <c r="AS137" s="244"/>
      <c r="AT137" s="244"/>
      <c r="AU137" s="244"/>
      <c r="AV137" s="244"/>
      <c r="AW137" s="100"/>
      <c r="AX137" s="90" t="e">
        <f t="shared" ca="1" si="64"/>
        <v>#N/A</v>
      </c>
      <c r="AY137" s="124" t="str">
        <f t="shared" si="100"/>
        <v/>
      </c>
      <c r="AZ137" s="125" t="str">
        <f t="shared" si="101"/>
        <v/>
      </c>
      <c r="BA137" s="126" t="str">
        <f t="shared" si="102"/>
        <v/>
      </c>
      <c r="BB137" s="126" t="str">
        <f t="shared" si="103"/>
        <v/>
      </c>
      <c r="BC137" s="127" t="str">
        <f t="shared" si="67"/>
        <v/>
      </c>
      <c r="BD137" s="127" t="str">
        <f t="shared" si="68"/>
        <v/>
      </c>
      <c r="BE137" s="126" t="str">
        <f t="shared" si="69"/>
        <v/>
      </c>
      <c r="BF137" s="126" t="str">
        <f t="shared" si="70"/>
        <v/>
      </c>
      <c r="BG137" s="128" t="str">
        <f t="shared" si="94"/>
        <v/>
      </c>
      <c r="BH137" s="124" t="str">
        <f t="shared" si="62"/>
        <v/>
      </c>
      <c r="BI137" s="128" t="e">
        <f ca="1">IF(AND($AX137&lt;&gt;"",BE137&lt;&gt;"",BG137&gt;=IF(BG138="",0,BG138)),SUM(INDIRECT("bh"&amp;ROW()-BG137+1):BH137),"")</f>
        <v>#N/A</v>
      </c>
      <c r="BJ137" s="128" t="e">
        <f t="shared" ca="1" si="71"/>
        <v>#N/A</v>
      </c>
      <c r="BK137" s="128" t="e">
        <f t="shared" ca="1" si="72"/>
        <v>#N/A</v>
      </c>
      <c r="BL137" s="128" t="e">
        <f ca="1">IF(BK137="","",LEFT(AX137,3)&amp;TEXT(VLOOKUP(BK137,基本設定!$D$3:$E$50,2,FALSE),"000"))</f>
        <v>#N/A</v>
      </c>
      <c r="BM137" s="128" t="e">
        <f ca="1">IF(BL137="","",VLOOKUP(BL137,単価設定!$A$3:$F$477,6,FALSE))</f>
        <v>#N/A</v>
      </c>
      <c r="BN137" s="128" t="str">
        <f t="shared" si="95"/>
        <v/>
      </c>
      <c r="BO137" s="128" t="str">
        <f t="shared" si="73"/>
        <v/>
      </c>
      <c r="BP137" s="124" t="str">
        <f t="shared" si="104"/>
        <v/>
      </c>
      <c r="BQ137" s="128" t="str">
        <f t="shared" si="105"/>
        <v/>
      </c>
      <c r="BR137" s="129" t="str">
        <f t="shared" si="106"/>
        <v/>
      </c>
      <c r="BS137" s="129" t="str">
        <f t="shared" si="107"/>
        <v/>
      </c>
      <c r="BT137" s="127" t="str">
        <f t="shared" si="74"/>
        <v/>
      </c>
      <c r="BU137" s="127" t="str">
        <f t="shared" si="75"/>
        <v/>
      </c>
      <c r="BV137" s="126" t="str">
        <f t="shared" si="76"/>
        <v/>
      </c>
      <c r="BW137" s="126" t="str">
        <f t="shared" si="77"/>
        <v/>
      </c>
      <c r="BX137" s="128" t="str">
        <f t="shared" si="96"/>
        <v/>
      </c>
      <c r="BY137" s="124" t="str">
        <f t="shared" si="63"/>
        <v/>
      </c>
      <c r="BZ137" s="128" t="e">
        <f ca="1">IF(AND($AX137&lt;&gt;"",BV137&lt;&gt;"",BX137&gt;=IF(BX138="",0,BX138)),SUM(INDIRECT("by" &amp; ROW()-BX137+1):BY137),"")</f>
        <v>#N/A</v>
      </c>
      <c r="CA137" s="128" t="e">
        <f t="shared" ca="1" si="78"/>
        <v>#N/A</v>
      </c>
      <c r="CB137" s="128" t="e">
        <f t="shared" ca="1" si="79"/>
        <v>#N/A</v>
      </c>
      <c r="CC137" s="128" t="e">
        <f ca="1">IF(CB137="","",LEFT($AX137,3)&amp;TEXT(VLOOKUP(CB137,基本設定!$D$3:$E$50,2,FALSE),"100"))</f>
        <v>#N/A</v>
      </c>
      <c r="CD137" s="128" t="e">
        <f ca="1">IF(CC137="","",VLOOKUP(CC137,単価設定!$A$3:$F$477,6,FALSE))</f>
        <v>#N/A</v>
      </c>
      <c r="CE137" s="128" t="str">
        <f t="shared" si="97"/>
        <v/>
      </c>
      <c r="CF137" s="128" t="str">
        <f t="shared" si="80"/>
        <v/>
      </c>
      <c r="CG137" s="128" t="e">
        <f t="shared" ca="1" si="114"/>
        <v>#N/A</v>
      </c>
      <c r="CH137" s="128" t="e">
        <f ca="1">IF(CG137="","",VLOOKUP(CG137,単価設定!$A$3:$F$478,6,FALSE))</f>
        <v>#N/A</v>
      </c>
      <c r="CI137" s="128" t="e">
        <f t="shared" ca="1" si="115"/>
        <v>#N/A</v>
      </c>
      <c r="CJ137" s="128" t="e">
        <f ca="1">IF(CI137="","",VLOOKUP(CI137,単価設定!$A$3:$F$478,6,FALSE))</f>
        <v>#N/A</v>
      </c>
      <c r="CK137" s="128" t="e">
        <f t="shared" ca="1" si="81"/>
        <v>#N/A</v>
      </c>
      <c r="CL137" s="128" t="e">
        <f ca="1">SUM(CK$15:$CK137)</f>
        <v>#N/A</v>
      </c>
      <c r="CM137" s="128" t="e">
        <f t="shared" ca="1" si="82"/>
        <v>#N/A</v>
      </c>
      <c r="CN137" s="128" t="e">
        <f t="shared" ca="1" si="98"/>
        <v>#N/A</v>
      </c>
      <c r="CO137" s="128" t="e">
        <f t="shared" ca="1" si="83"/>
        <v>#N/A</v>
      </c>
      <c r="CP137" s="146" t="e">
        <f t="shared" ca="1" si="84"/>
        <v>#N/A</v>
      </c>
      <c r="CQ137" s="146" t="e">
        <f t="shared" ca="1" si="85"/>
        <v>#N/A</v>
      </c>
      <c r="CR137" s="146" t="e">
        <f t="shared" ca="1" si="86"/>
        <v>#N/A</v>
      </c>
      <c r="CS137" s="146" t="e">
        <f t="shared" ca="1" si="87"/>
        <v>#N/A</v>
      </c>
      <c r="CT137" s="128" t="e">
        <f ca="1">IF(BL137&lt;&gt;"",IF(COUNTIF(BL$15:BL137,BL137)=1,ROW(),""),"")</f>
        <v>#N/A</v>
      </c>
      <c r="CU137" s="128" t="e">
        <f ca="1">IF(CB137&lt;&gt;"",IF(COUNTIF(CB$15:CB137,CB137)=1,ROW(),""),"")</f>
        <v>#N/A</v>
      </c>
      <c r="CV137" s="128" t="e">
        <f ca="1">IF(CG137&lt;&gt;"",IF(COUNTIF(CG$15:CG137,CG137)=1,ROW(),""),"")</f>
        <v>#N/A</v>
      </c>
      <c r="CW137" s="146" t="e">
        <f ca="1">IF(CI137&lt;&gt;"",IF(COUNTIF(CI$15:CI137,CI137)=1,ROW(),""),"")</f>
        <v>#N/A</v>
      </c>
      <c r="CX137" s="128" t="str">
        <f t="shared" ca="1" si="88"/>
        <v/>
      </c>
      <c r="CY137" s="128" t="str">
        <f t="shared" ca="1" si="89"/>
        <v/>
      </c>
      <c r="CZ137" s="128" t="str">
        <f t="shared" ca="1" si="90"/>
        <v/>
      </c>
      <c r="DA137" s="146" t="str">
        <f t="shared" ca="1" si="91"/>
        <v/>
      </c>
      <c r="DD137" s="65"/>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64"/>
    </row>
    <row r="138" spans="2:163" ht="18" customHeight="1" x14ac:dyDescent="0.15">
      <c r="B138" s="244"/>
      <c r="C138" s="244"/>
      <c r="D138" s="244"/>
      <c r="E138" s="268" t="str">
        <f>IF(B138="","",TEXT(TEXT(請求書!$D$15,"YYYY/MM") &amp; "/" &amp; TEXT(B138,"00"),"AAA"))</f>
        <v/>
      </c>
      <c r="F138" s="269"/>
      <c r="G138" s="269"/>
      <c r="H138" s="270"/>
      <c r="I138" s="271"/>
      <c r="J138" s="271"/>
      <c r="K138" s="271"/>
      <c r="L138" s="271"/>
      <c r="M138" s="271"/>
      <c r="N138" s="271"/>
      <c r="O138" s="272" t="str">
        <f t="shared" si="108"/>
        <v/>
      </c>
      <c r="P138" s="272"/>
      <c r="Q138" s="273" t="str">
        <f t="shared" si="112"/>
        <v/>
      </c>
      <c r="R138" s="274"/>
      <c r="S138" s="274"/>
      <c r="T138" s="274"/>
      <c r="U138" s="274"/>
      <c r="V138" s="275"/>
      <c r="W138" s="276" t="str">
        <f t="shared" si="109"/>
        <v/>
      </c>
      <c r="X138" s="277"/>
      <c r="Y138" s="277"/>
      <c r="Z138" s="277"/>
      <c r="AA138" s="278"/>
      <c r="AB138" s="249"/>
      <c r="AC138" s="250"/>
      <c r="AD138" s="249"/>
      <c r="AE138" s="250"/>
      <c r="AF138" s="251" t="str">
        <f t="shared" si="99"/>
        <v/>
      </c>
      <c r="AG138" s="252"/>
      <c r="AH138" s="253"/>
      <c r="AI138" s="254" t="str">
        <f t="shared" si="113"/>
        <v/>
      </c>
      <c r="AJ138" s="255"/>
      <c r="AK138" s="256"/>
      <c r="AL138" s="254" t="str">
        <f t="shared" si="111"/>
        <v/>
      </c>
      <c r="AM138" s="255"/>
      <c r="AN138" s="256"/>
      <c r="AO138" s="257"/>
      <c r="AP138" s="257"/>
      <c r="AQ138" s="257"/>
      <c r="AR138" s="257"/>
      <c r="AS138" s="244"/>
      <c r="AT138" s="244"/>
      <c r="AU138" s="244"/>
      <c r="AV138" s="244"/>
      <c r="AW138" s="100"/>
      <c r="AX138" s="90" t="e">
        <f t="shared" ca="1" si="64"/>
        <v>#N/A</v>
      </c>
      <c r="AY138" s="124" t="str">
        <f t="shared" si="100"/>
        <v/>
      </c>
      <c r="AZ138" s="125" t="str">
        <f t="shared" si="101"/>
        <v/>
      </c>
      <c r="BA138" s="126" t="str">
        <f t="shared" si="102"/>
        <v/>
      </c>
      <c r="BB138" s="126" t="str">
        <f t="shared" si="103"/>
        <v/>
      </c>
      <c r="BC138" s="127" t="str">
        <f t="shared" si="67"/>
        <v/>
      </c>
      <c r="BD138" s="127" t="str">
        <f t="shared" si="68"/>
        <v/>
      </c>
      <c r="BE138" s="126" t="str">
        <f t="shared" si="69"/>
        <v/>
      </c>
      <c r="BF138" s="126" t="str">
        <f t="shared" si="70"/>
        <v/>
      </c>
      <c r="BG138" s="128" t="str">
        <f t="shared" si="94"/>
        <v/>
      </c>
      <c r="BH138" s="124" t="str">
        <f t="shared" si="62"/>
        <v/>
      </c>
      <c r="BI138" s="128" t="e">
        <f ca="1">IF(AND($AX138&lt;&gt;"",BE138&lt;&gt;"",BG138&gt;=IF(BG139="",0,BG139)),SUM(INDIRECT("bh"&amp;ROW()-BG138+1):BH138),"")</f>
        <v>#N/A</v>
      </c>
      <c r="BJ138" s="128" t="e">
        <f t="shared" ca="1" si="71"/>
        <v>#N/A</v>
      </c>
      <c r="BK138" s="128" t="e">
        <f t="shared" ca="1" si="72"/>
        <v>#N/A</v>
      </c>
      <c r="BL138" s="128" t="e">
        <f ca="1">IF(BK138="","",LEFT(AX138,3)&amp;TEXT(VLOOKUP(BK138,基本設定!$D$3:$E$50,2,FALSE),"000"))</f>
        <v>#N/A</v>
      </c>
      <c r="BM138" s="128" t="e">
        <f ca="1">IF(BL138="","",VLOOKUP(BL138,単価設定!$A$3:$F$477,6,FALSE))</f>
        <v>#N/A</v>
      </c>
      <c r="BN138" s="128" t="str">
        <f t="shared" si="95"/>
        <v/>
      </c>
      <c r="BO138" s="128" t="str">
        <f t="shared" si="73"/>
        <v/>
      </c>
      <c r="BP138" s="124" t="str">
        <f t="shared" si="104"/>
        <v/>
      </c>
      <c r="BQ138" s="128" t="str">
        <f t="shared" si="105"/>
        <v/>
      </c>
      <c r="BR138" s="129" t="str">
        <f t="shared" si="106"/>
        <v/>
      </c>
      <c r="BS138" s="129" t="str">
        <f t="shared" si="107"/>
        <v/>
      </c>
      <c r="BT138" s="127" t="str">
        <f t="shared" si="74"/>
        <v/>
      </c>
      <c r="BU138" s="127" t="str">
        <f t="shared" si="75"/>
        <v/>
      </c>
      <c r="BV138" s="126" t="str">
        <f t="shared" si="76"/>
        <v/>
      </c>
      <c r="BW138" s="126" t="str">
        <f t="shared" si="77"/>
        <v/>
      </c>
      <c r="BX138" s="128" t="str">
        <f t="shared" si="96"/>
        <v/>
      </c>
      <c r="BY138" s="124" t="str">
        <f t="shared" si="63"/>
        <v/>
      </c>
      <c r="BZ138" s="128" t="e">
        <f ca="1">IF(AND($AX138&lt;&gt;"",BV138&lt;&gt;"",BX138&gt;=IF(BX139="",0,BX139)),SUM(INDIRECT("by" &amp; ROW()-BX138+1):BY138),"")</f>
        <v>#N/A</v>
      </c>
      <c r="CA138" s="128" t="e">
        <f t="shared" ca="1" si="78"/>
        <v>#N/A</v>
      </c>
      <c r="CB138" s="128" t="e">
        <f t="shared" ca="1" si="79"/>
        <v>#N/A</v>
      </c>
      <c r="CC138" s="128" t="e">
        <f ca="1">IF(CB138="","",LEFT($AX138,3)&amp;TEXT(VLOOKUP(CB138,基本設定!$D$3:$E$50,2,FALSE),"100"))</f>
        <v>#N/A</v>
      </c>
      <c r="CD138" s="128" t="e">
        <f ca="1">IF(CC138="","",VLOOKUP(CC138,単価設定!$A$3:$F$477,6,FALSE))</f>
        <v>#N/A</v>
      </c>
      <c r="CE138" s="128" t="str">
        <f t="shared" si="97"/>
        <v/>
      </c>
      <c r="CF138" s="128" t="str">
        <f t="shared" si="80"/>
        <v/>
      </c>
      <c r="CG138" s="128" t="e">
        <f t="shared" ca="1" si="114"/>
        <v>#N/A</v>
      </c>
      <c r="CH138" s="128" t="e">
        <f ca="1">IF(CG138="","",VLOOKUP(CG138,単価設定!$A$3:$F$478,6,FALSE))</f>
        <v>#N/A</v>
      </c>
      <c r="CI138" s="128" t="e">
        <f t="shared" ca="1" si="115"/>
        <v>#N/A</v>
      </c>
      <c r="CJ138" s="128" t="e">
        <f ca="1">IF(CI138="","",VLOOKUP(CI138,単価設定!$A$3:$F$478,6,FALSE))</f>
        <v>#N/A</v>
      </c>
      <c r="CK138" s="128" t="e">
        <f t="shared" ca="1" si="81"/>
        <v>#N/A</v>
      </c>
      <c r="CL138" s="128" t="e">
        <f ca="1">SUM(CK$15:$CK138)</f>
        <v>#N/A</v>
      </c>
      <c r="CM138" s="128" t="e">
        <f t="shared" ca="1" si="82"/>
        <v>#N/A</v>
      </c>
      <c r="CN138" s="128" t="e">
        <f t="shared" ca="1" si="98"/>
        <v>#N/A</v>
      </c>
      <c r="CO138" s="128" t="e">
        <f t="shared" ca="1" si="83"/>
        <v>#N/A</v>
      </c>
      <c r="CP138" s="146" t="e">
        <f t="shared" ca="1" si="84"/>
        <v>#N/A</v>
      </c>
      <c r="CQ138" s="146" t="e">
        <f t="shared" ca="1" si="85"/>
        <v>#N/A</v>
      </c>
      <c r="CR138" s="146" t="e">
        <f t="shared" ca="1" si="86"/>
        <v>#N/A</v>
      </c>
      <c r="CS138" s="146" t="e">
        <f t="shared" ca="1" si="87"/>
        <v>#N/A</v>
      </c>
      <c r="CT138" s="128" t="e">
        <f ca="1">IF(BL138&lt;&gt;"",IF(COUNTIF(BL$15:BL138,BL138)=1,ROW(),""),"")</f>
        <v>#N/A</v>
      </c>
      <c r="CU138" s="128" t="e">
        <f ca="1">IF(CB138&lt;&gt;"",IF(COUNTIF(CB$15:CB138,CB138)=1,ROW(),""),"")</f>
        <v>#N/A</v>
      </c>
      <c r="CV138" s="128" t="e">
        <f ca="1">IF(CG138&lt;&gt;"",IF(COUNTIF(CG$15:CG138,CG138)=1,ROW(),""),"")</f>
        <v>#N/A</v>
      </c>
      <c r="CW138" s="146" t="e">
        <f ca="1">IF(CI138&lt;&gt;"",IF(COUNTIF(CI$15:CI138,CI138)=1,ROW(),""),"")</f>
        <v>#N/A</v>
      </c>
      <c r="CX138" s="128" t="str">
        <f t="shared" ca="1" si="88"/>
        <v/>
      </c>
      <c r="CY138" s="128" t="str">
        <f t="shared" ca="1" si="89"/>
        <v/>
      </c>
      <c r="CZ138" s="128" t="str">
        <f t="shared" ca="1" si="90"/>
        <v/>
      </c>
      <c r="DA138" s="146" t="str">
        <f t="shared" ca="1" si="91"/>
        <v/>
      </c>
      <c r="DD138" s="65"/>
      <c r="DE138" s="258" t="s">
        <v>137</v>
      </c>
      <c r="DF138" s="259"/>
      <c r="DG138" s="259"/>
      <c r="DH138" s="259"/>
      <c r="DI138" s="259"/>
      <c r="DJ138" s="259"/>
      <c r="DK138" s="259"/>
      <c r="DL138" s="259"/>
      <c r="DM138" s="259"/>
      <c r="DN138" s="259"/>
      <c r="DO138" s="259"/>
      <c r="DP138" s="259"/>
      <c r="DQ138" s="259"/>
      <c r="DR138" s="259"/>
      <c r="DS138" s="259"/>
      <c r="DT138" s="259"/>
      <c r="DU138" s="259"/>
      <c r="DV138" s="259"/>
      <c r="DW138" s="259"/>
      <c r="DX138" s="259"/>
      <c r="DY138" s="259"/>
      <c r="DZ138" s="259"/>
      <c r="EA138" s="259"/>
      <c r="EB138" s="259"/>
      <c r="EC138" s="259"/>
      <c r="ED138" s="259"/>
      <c r="EE138" s="259"/>
      <c r="EF138" s="259"/>
      <c r="EG138" s="259"/>
      <c r="EH138" s="259"/>
      <c r="EI138" s="259"/>
      <c r="EJ138" s="259"/>
      <c r="EK138" s="259"/>
      <c r="EL138" s="259"/>
      <c r="EM138" s="259"/>
      <c r="EN138" s="259"/>
      <c r="EO138" s="259"/>
      <c r="EP138" s="259"/>
      <c r="EQ138" s="260"/>
      <c r="ER138" s="279" t="s">
        <v>136</v>
      </c>
      <c r="ES138" s="265">
        <f>IF(OR(ISERROR(AF145),ISERROR(AY103)),0,(IF(AND(AY103&lt;&gt;"",AF145&gt;AY103),AY103,AF145)))</f>
        <v>0</v>
      </c>
      <c r="ET138" s="265"/>
      <c r="EU138" s="265"/>
      <c r="EV138" s="265"/>
      <c r="EW138" s="265"/>
      <c r="EX138" s="265"/>
      <c r="EY138" s="265"/>
      <c r="EZ138" s="265"/>
      <c r="FA138" s="265"/>
      <c r="FB138" s="281"/>
      <c r="FC138" s="279"/>
      <c r="FD138" s="283"/>
      <c r="FE138" s="283"/>
      <c r="FF138" s="284"/>
      <c r="FG138" s="64"/>
    </row>
    <row r="139" spans="2:163" ht="18" customHeight="1" x14ac:dyDescent="0.15">
      <c r="B139" s="244"/>
      <c r="C139" s="244"/>
      <c r="D139" s="244"/>
      <c r="E139" s="268" t="str">
        <f>IF(B139="","",TEXT(TEXT(請求書!$D$15,"YYYY/MM") &amp; "/" &amp; TEXT(B139,"00"),"AAA"))</f>
        <v/>
      </c>
      <c r="F139" s="269"/>
      <c r="G139" s="269"/>
      <c r="H139" s="270"/>
      <c r="I139" s="271"/>
      <c r="J139" s="271"/>
      <c r="K139" s="271"/>
      <c r="L139" s="271"/>
      <c r="M139" s="271"/>
      <c r="N139" s="271"/>
      <c r="O139" s="272" t="str">
        <f t="shared" si="108"/>
        <v/>
      </c>
      <c r="P139" s="272"/>
      <c r="Q139" s="273" t="str">
        <f t="shared" si="112"/>
        <v/>
      </c>
      <c r="R139" s="274"/>
      <c r="S139" s="274"/>
      <c r="T139" s="274"/>
      <c r="U139" s="274"/>
      <c r="V139" s="275"/>
      <c r="W139" s="276" t="str">
        <f t="shared" si="109"/>
        <v/>
      </c>
      <c r="X139" s="277"/>
      <c r="Y139" s="277"/>
      <c r="Z139" s="277"/>
      <c r="AA139" s="278"/>
      <c r="AB139" s="249"/>
      <c r="AC139" s="250"/>
      <c r="AD139" s="249"/>
      <c r="AE139" s="250"/>
      <c r="AF139" s="251" t="str">
        <f t="shared" si="99"/>
        <v/>
      </c>
      <c r="AG139" s="252"/>
      <c r="AH139" s="253"/>
      <c r="AI139" s="254" t="str">
        <f t="shared" si="113"/>
        <v/>
      </c>
      <c r="AJ139" s="255"/>
      <c r="AK139" s="256"/>
      <c r="AL139" s="254" t="str">
        <f t="shared" si="111"/>
        <v/>
      </c>
      <c r="AM139" s="255"/>
      <c r="AN139" s="256"/>
      <c r="AO139" s="257"/>
      <c r="AP139" s="257"/>
      <c r="AQ139" s="257"/>
      <c r="AR139" s="257"/>
      <c r="AS139" s="244"/>
      <c r="AT139" s="244"/>
      <c r="AU139" s="244"/>
      <c r="AV139" s="244"/>
      <c r="AW139" s="100"/>
      <c r="AX139" s="90" t="e">
        <f t="shared" ca="1" si="64"/>
        <v>#N/A</v>
      </c>
      <c r="AY139" s="124" t="str">
        <f t="shared" si="100"/>
        <v/>
      </c>
      <c r="AZ139" s="125" t="str">
        <f t="shared" si="101"/>
        <v/>
      </c>
      <c r="BA139" s="126" t="str">
        <f t="shared" si="102"/>
        <v/>
      </c>
      <c r="BB139" s="126" t="str">
        <f t="shared" si="103"/>
        <v/>
      </c>
      <c r="BC139" s="127" t="str">
        <f t="shared" si="67"/>
        <v/>
      </c>
      <c r="BD139" s="127" t="str">
        <f t="shared" si="68"/>
        <v/>
      </c>
      <c r="BE139" s="126" t="str">
        <f t="shared" si="69"/>
        <v/>
      </c>
      <c r="BF139" s="126" t="str">
        <f t="shared" si="70"/>
        <v/>
      </c>
      <c r="BG139" s="128" t="str">
        <f t="shared" si="94"/>
        <v/>
      </c>
      <c r="BH139" s="124" t="str">
        <f t="shared" si="62"/>
        <v/>
      </c>
      <c r="BI139" s="128" t="e">
        <f ca="1">IF(AND($AX139&lt;&gt;"",BE139&lt;&gt;"",BG139&gt;=IF(BG140="",0,BG140)),SUM(INDIRECT("bh"&amp;ROW()-BG139+1):BH139),"")</f>
        <v>#N/A</v>
      </c>
      <c r="BJ139" s="128" t="e">
        <f t="shared" ca="1" si="71"/>
        <v>#N/A</v>
      </c>
      <c r="BK139" s="128" t="e">
        <f t="shared" ca="1" si="72"/>
        <v>#N/A</v>
      </c>
      <c r="BL139" s="128" t="e">
        <f ca="1">IF(BK139="","",LEFT(AX139,3)&amp;TEXT(VLOOKUP(BK139,基本設定!$D$3:$E$50,2,FALSE),"000"))</f>
        <v>#N/A</v>
      </c>
      <c r="BM139" s="128" t="e">
        <f ca="1">IF(BL139="","",VLOOKUP(BL139,単価設定!$A$3:$F$477,6,FALSE))</f>
        <v>#N/A</v>
      </c>
      <c r="BN139" s="128" t="str">
        <f t="shared" si="95"/>
        <v/>
      </c>
      <c r="BO139" s="128" t="str">
        <f t="shared" si="73"/>
        <v/>
      </c>
      <c r="BP139" s="124" t="str">
        <f t="shared" si="104"/>
        <v/>
      </c>
      <c r="BQ139" s="128" t="str">
        <f t="shared" si="105"/>
        <v/>
      </c>
      <c r="BR139" s="129" t="str">
        <f t="shared" si="106"/>
        <v/>
      </c>
      <c r="BS139" s="129" t="str">
        <f t="shared" si="107"/>
        <v/>
      </c>
      <c r="BT139" s="127" t="str">
        <f t="shared" si="74"/>
        <v/>
      </c>
      <c r="BU139" s="127" t="str">
        <f t="shared" si="75"/>
        <v/>
      </c>
      <c r="BV139" s="126" t="str">
        <f t="shared" si="76"/>
        <v/>
      </c>
      <c r="BW139" s="126" t="str">
        <f t="shared" si="77"/>
        <v/>
      </c>
      <c r="BX139" s="128" t="str">
        <f t="shared" si="96"/>
        <v/>
      </c>
      <c r="BY139" s="124" t="str">
        <f t="shared" si="63"/>
        <v/>
      </c>
      <c r="BZ139" s="128" t="e">
        <f ca="1">IF(AND($AX139&lt;&gt;"",BV139&lt;&gt;"",BX139&gt;=IF(BX140="",0,BX140)),SUM(INDIRECT("by" &amp; ROW()-BX139+1):BY139),"")</f>
        <v>#N/A</v>
      </c>
      <c r="CA139" s="128" t="e">
        <f t="shared" ca="1" si="78"/>
        <v>#N/A</v>
      </c>
      <c r="CB139" s="128" t="e">
        <f t="shared" ca="1" si="79"/>
        <v>#N/A</v>
      </c>
      <c r="CC139" s="128" t="e">
        <f ca="1">IF(CB139="","",LEFT($AX139,3)&amp;TEXT(VLOOKUP(CB139,基本設定!$D$3:$E$50,2,FALSE),"100"))</f>
        <v>#N/A</v>
      </c>
      <c r="CD139" s="128" t="e">
        <f ca="1">IF(CC139="","",VLOOKUP(CC139,単価設定!$A$3:$F$477,6,FALSE))</f>
        <v>#N/A</v>
      </c>
      <c r="CE139" s="128" t="str">
        <f t="shared" si="97"/>
        <v/>
      </c>
      <c r="CF139" s="128" t="str">
        <f t="shared" si="80"/>
        <v/>
      </c>
      <c r="CG139" s="128" t="e">
        <f t="shared" ca="1" si="114"/>
        <v>#N/A</v>
      </c>
      <c r="CH139" s="128" t="e">
        <f ca="1">IF(CG139="","",VLOOKUP(CG139,単価設定!$A$3:$F$478,6,FALSE))</f>
        <v>#N/A</v>
      </c>
      <c r="CI139" s="128" t="e">
        <f t="shared" ca="1" si="115"/>
        <v>#N/A</v>
      </c>
      <c r="CJ139" s="128" t="e">
        <f ca="1">IF(CI139="","",VLOOKUP(CI139,単価設定!$A$3:$F$478,6,FALSE))</f>
        <v>#N/A</v>
      </c>
      <c r="CK139" s="128" t="e">
        <f t="shared" ca="1" si="81"/>
        <v>#N/A</v>
      </c>
      <c r="CL139" s="128" t="e">
        <f ca="1">SUM(CK$15:$CK139)</f>
        <v>#N/A</v>
      </c>
      <c r="CM139" s="128" t="e">
        <f t="shared" ca="1" si="82"/>
        <v>#N/A</v>
      </c>
      <c r="CN139" s="128" t="e">
        <f t="shared" ca="1" si="98"/>
        <v>#N/A</v>
      </c>
      <c r="CO139" s="128" t="e">
        <f t="shared" ca="1" si="83"/>
        <v>#N/A</v>
      </c>
      <c r="CP139" s="146" t="e">
        <f t="shared" ca="1" si="84"/>
        <v>#N/A</v>
      </c>
      <c r="CQ139" s="146" t="e">
        <f t="shared" ca="1" si="85"/>
        <v>#N/A</v>
      </c>
      <c r="CR139" s="146" t="e">
        <f t="shared" ca="1" si="86"/>
        <v>#N/A</v>
      </c>
      <c r="CS139" s="146" t="e">
        <f t="shared" ca="1" si="87"/>
        <v>#N/A</v>
      </c>
      <c r="CT139" s="128" t="e">
        <f ca="1">IF(BL139&lt;&gt;"",IF(COUNTIF(BL$15:BL139,BL139)=1,ROW(),""),"")</f>
        <v>#N/A</v>
      </c>
      <c r="CU139" s="128" t="e">
        <f ca="1">IF(CB139&lt;&gt;"",IF(COUNTIF(CB$15:CB139,CB139)=1,ROW(),""),"")</f>
        <v>#N/A</v>
      </c>
      <c r="CV139" s="128" t="e">
        <f ca="1">IF(CG139&lt;&gt;"",IF(COUNTIF(CG$15:CG139,CG139)=1,ROW(),""),"")</f>
        <v>#N/A</v>
      </c>
      <c r="CW139" s="146" t="e">
        <f ca="1">IF(CI139&lt;&gt;"",IF(COUNTIF(CI$15:CI139,CI139)=1,ROW(),""),"")</f>
        <v>#N/A</v>
      </c>
      <c r="CX139" s="128" t="str">
        <f t="shared" ca="1" si="88"/>
        <v/>
      </c>
      <c r="CY139" s="128" t="str">
        <f t="shared" ca="1" si="89"/>
        <v/>
      </c>
      <c r="CZ139" s="128" t="str">
        <f t="shared" ca="1" si="90"/>
        <v/>
      </c>
      <c r="DA139" s="146" t="str">
        <f t="shared" ca="1" si="91"/>
        <v/>
      </c>
      <c r="DD139" s="65"/>
      <c r="DE139" s="261"/>
      <c r="DF139" s="262"/>
      <c r="DG139" s="262"/>
      <c r="DH139" s="262"/>
      <c r="DI139" s="262"/>
      <c r="DJ139" s="262"/>
      <c r="DK139" s="262"/>
      <c r="DL139" s="262"/>
      <c r="DM139" s="262"/>
      <c r="DN139" s="262"/>
      <c r="DO139" s="262"/>
      <c r="DP139" s="262"/>
      <c r="DQ139" s="262"/>
      <c r="DR139" s="262"/>
      <c r="DS139" s="262"/>
      <c r="DT139" s="262"/>
      <c r="DU139" s="262"/>
      <c r="DV139" s="262"/>
      <c r="DW139" s="262"/>
      <c r="DX139" s="262"/>
      <c r="DY139" s="262"/>
      <c r="DZ139" s="262"/>
      <c r="EA139" s="262"/>
      <c r="EB139" s="262"/>
      <c r="EC139" s="262"/>
      <c r="ED139" s="262"/>
      <c r="EE139" s="262"/>
      <c r="EF139" s="262"/>
      <c r="EG139" s="262"/>
      <c r="EH139" s="262"/>
      <c r="EI139" s="262"/>
      <c r="EJ139" s="262"/>
      <c r="EK139" s="262"/>
      <c r="EL139" s="262"/>
      <c r="EM139" s="262"/>
      <c r="EN139" s="262"/>
      <c r="EO139" s="262"/>
      <c r="EP139" s="262"/>
      <c r="EQ139" s="263"/>
      <c r="ER139" s="280"/>
      <c r="ES139" s="267"/>
      <c r="ET139" s="267"/>
      <c r="EU139" s="267"/>
      <c r="EV139" s="267"/>
      <c r="EW139" s="267"/>
      <c r="EX139" s="267"/>
      <c r="EY139" s="267"/>
      <c r="EZ139" s="267"/>
      <c r="FA139" s="267"/>
      <c r="FB139" s="282"/>
      <c r="FC139" s="280"/>
      <c r="FD139" s="285"/>
      <c r="FE139" s="285"/>
      <c r="FF139" s="286"/>
      <c r="FG139" s="64"/>
    </row>
    <row r="140" spans="2:163" ht="18" customHeight="1" x14ac:dyDescent="0.15">
      <c r="B140" s="244"/>
      <c r="C140" s="244"/>
      <c r="D140" s="244"/>
      <c r="E140" s="268" t="str">
        <f>IF(B140="","",TEXT(TEXT(請求書!$D$15,"YYYY/MM") &amp; "/" &amp; TEXT(B140,"00"),"AAA"))</f>
        <v/>
      </c>
      <c r="F140" s="269"/>
      <c r="G140" s="269"/>
      <c r="H140" s="270"/>
      <c r="I140" s="271"/>
      <c r="J140" s="271"/>
      <c r="K140" s="271"/>
      <c r="L140" s="271"/>
      <c r="M140" s="271"/>
      <c r="N140" s="271"/>
      <c r="O140" s="272" t="str">
        <f t="shared" si="108"/>
        <v/>
      </c>
      <c r="P140" s="272"/>
      <c r="Q140" s="273" t="str">
        <f t="shared" si="112"/>
        <v/>
      </c>
      <c r="R140" s="274"/>
      <c r="S140" s="274"/>
      <c r="T140" s="274"/>
      <c r="U140" s="274"/>
      <c r="V140" s="275"/>
      <c r="W140" s="276" t="str">
        <f t="shared" si="109"/>
        <v/>
      </c>
      <c r="X140" s="277"/>
      <c r="Y140" s="277"/>
      <c r="Z140" s="277"/>
      <c r="AA140" s="278"/>
      <c r="AB140" s="249"/>
      <c r="AC140" s="250"/>
      <c r="AD140" s="249"/>
      <c r="AE140" s="250"/>
      <c r="AF140" s="251" t="str">
        <f t="shared" si="99"/>
        <v/>
      </c>
      <c r="AG140" s="252"/>
      <c r="AH140" s="253"/>
      <c r="AI140" s="254" t="str">
        <f t="shared" si="113"/>
        <v/>
      </c>
      <c r="AJ140" s="255"/>
      <c r="AK140" s="256"/>
      <c r="AL140" s="254" t="str">
        <f t="shared" si="111"/>
        <v/>
      </c>
      <c r="AM140" s="255"/>
      <c r="AN140" s="256"/>
      <c r="AO140" s="257"/>
      <c r="AP140" s="257"/>
      <c r="AQ140" s="257"/>
      <c r="AR140" s="257"/>
      <c r="AS140" s="244"/>
      <c r="AT140" s="244"/>
      <c r="AU140" s="244"/>
      <c r="AV140" s="244"/>
      <c r="AW140" s="100"/>
      <c r="AX140" s="90" t="e">
        <f t="shared" ca="1" si="64"/>
        <v>#N/A</v>
      </c>
      <c r="AY140" s="124" t="str">
        <f t="shared" si="100"/>
        <v/>
      </c>
      <c r="AZ140" s="125" t="str">
        <f t="shared" si="101"/>
        <v/>
      </c>
      <c r="BA140" s="126" t="str">
        <f t="shared" si="102"/>
        <v/>
      </c>
      <c r="BB140" s="126" t="str">
        <f t="shared" si="103"/>
        <v/>
      </c>
      <c r="BC140" s="127" t="str">
        <f t="shared" si="67"/>
        <v/>
      </c>
      <c r="BD140" s="127" t="str">
        <f t="shared" si="68"/>
        <v/>
      </c>
      <c r="BE140" s="126" t="str">
        <f t="shared" si="69"/>
        <v/>
      </c>
      <c r="BF140" s="126" t="str">
        <f t="shared" si="70"/>
        <v/>
      </c>
      <c r="BG140" s="128" t="str">
        <f t="shared" si="94"/>
        <v/>
      </c>
      <c r="BH140" s="124" t="str">
        <f t="shared" si="62"/>
        <v/>
      </c>
      <c r="BI140" s="128" t="e">
        <f ca="1">IF(AND($AX140&lt;&gt;"",BE140&lt;&gt;"",BG140&gt;=IF(BG141="",0,BG141)),SUM(INDIRECT("bh"&amp;ROW()-BG140+1):BH140),"")</f>
        <v>#N/A</v>
      </c>
      <c r="BJ140" s="128" t="e">
        <f t="shared" ca="1" si="71"/>
        <v>#N/A</v>
      </c>
      <c r="BK140" s="128" t="e">
        <f t="shared" ca="1" si="72"/>
        <v>#N/A</v>
      </c>
      <c r="BL140" s="128" t="e">
        <f ca="1">IF(BK140="","",LEFT(AX140,3)&amp;TEXT(VLOOKUP(BK140,基本設定!$D$3:$E$50,2,FALSE),"000"))</f>
        <v>#N/A</v>
      </c>
      <c r="BM140" s="128" t="e">
        <f ca="1">IF(BL140="","",VLOOKUP(BL140,単価設定!$A$3:$F$477,6,FALSE))</f>
        <v>#N/A</v>
      </c>
      <c r="BN140" s="128" t="str">
        <f t="shared" si="95"/>
        <v/>
      </c>
      <c r="BO140" s="128" t="str">
        <f t="shared" si="73"/>
        <v/>
      </c>
      <c r="BP140" s="124" t="str">
        <f t="shared" si="104"/>
        <v/>
      </c>
      <c r="BQ140" s="128" t="str">
        <f t="shared" si="105"/>
        <v/>
      </c>
      <c r="BR140" s="129" t="str">
        <f t="shared" si="106"/>
        <v/>
      </c>
      <c r="BS140" s="129" t="str">
        <f t="shared" si="107"/>
        <v/>
      </c>
      <c r="BT140" s="127" t="str">
        <f t="shared" si="74"/>
        <v/>
      </c>
      <c r="BU140" s="127" t="str">
        <f t="shared" si="75"/>
        <v/>
      </c>
      <c r="BV140" s="126" t="str">
        <f t="shared" si="76"/>
        <v/>
      </c>
      <c r="BW140" s="126" t="str">
        <f t="shared" si="77"/>
        <v/>
      </c>
      <c r="BX140" s="128" t="str">
        <f t="shared" si="96"/>
        <v/>
      </c>
      <c r="BY140" s="124" t="str">
        <f t="shared" si="63"/>
        <v/>
      </c>
      <c r="BZ140" s="128" t="e">
        <f ca="1">IF(AND($AX140&lt;&gt;"",BV140&lt;&gt;"",BX140&gt;=IF(BX141="",0,BX141)),SUM(INDIRECT("by" &amp; ROW()-BX140+1):BY140),"")</f>
        <v>#N/A</v>
      </c>
      <c r="CA140" s="128" t="e">
        <f t="shared" ca="1" si="78"/>
        <v>#N/A</v>
      </c>
      <c r="CB140" s="128" t="e">
        <f t="shared" ca="1" si="79"/>
        <v>#N/A</v>
      </c>
      <c r="CC140" s="128" t="e">
        <f ca="1">IF(CB140="","",LEFT($AX140,3)&amp;TEXT(VLOOKUP(CB140,基本設定!$D$3:$E$50,2,FALSE),"100"))</f>
        <v>#N/A</v>
      </c>
      <c r="CD140" s="128" t="e">
        <f ca="1">IF(CC140="","",VLOOKUP(CC140,単価設定!$A$3:$F$477,6,FALSE))</f>
        <v>#N/A</v>
      </c>
      <c r="CE140" s="128" t="str">
        <f t="shared" si="97"/>
        <v/>
      </c>
      <c r="CF140" s="128" t="str">
        <f t="shared" si="80"/>
        <v/>
      </c>
      <c r="CG140" s="128" t="e">
        <f t="shared" ca="1" si="114"/>
        <v>#N/A</v>
      </c>
      <c r="CH140" s="128" t="e">
        <f ca="1">IF(CG140="","",VLOOKUP(CG140,単価設定!$A$3:$F$478,6,FALSE))</f>
        <v>#N/A</v>
      </c>
      <c r="CI140" s="128" t="e">
        <f t="shared" ca="1" si="115"/>
        <v>#N/A</v>
      </c>
      <c r="CJ140" s="128" t="e">
        <f ca="1">IF(CI140="","",VLOOKUP(CI140,単価設定!$A$3:$F$478,6,FALSE))</f>
        <v>#N/A</v>
      </c>
      <c r="CK140" s="128" t="e">
        <f t="shared" ca="1" si="81"/>
        <v>#N/A</v>
      </c>
      <c r="CL140" s="128" t="e">
        <f ca="1">SUM(CK$15:$CK140)</f>
        <v>#N/A</v>
      </c>
      <c r="CM140" s="128" t="e">
        <f t="shared" ca="1" si="82"/>
        <v>#N/A</v>
      </c>
      <c r="CN140" s="128" t="e">
        <f t="shared" ca="1" si="98"/>
        <v>#N/A</v>
      </c>
      <c r="CO140" s="128" t="e">
        <f t="shared" ca="1" si="83"/>
        <v>#N/A</v>
      </c>
      <c r="CP140" s="146" t="e">
        <f t="shared" ca="1" si="84"/>
        <v>#N/A</v>
      </c>
      <c r="CQ140" s="146" t="e">
        <f t="shared" ca="1" si="85"/>
        <v>#N/A</v>
      </c>
      <c r="CR140" s="146" t="e">
        <f t="shared" ca="1" si="86"/>
        <v>#N/A</v>
      </c>
      <c r="CS140" s="146" t="e">
        <f t="shared" ca="1" si="87"/>
        <v>#N/A</v>
      </c>
      <c r="CT140" s="128" t="e">
        <f ca="1">IF(BL140&lt;&gt;"",IF(COUNTIF(BL$15:BL140,BL140)=1,ROW(),""),"")</f>
        <v>#N/A</v>
      </c>
      <c r="CU140" s="128" t="e">
        <f ca="1">IF(CB140&lt;&gt;"",IF(COUNTIF(CB$15:CB140,CB140)=1,ROW(),""),"")</f>
        <v>#N/A</v>
      </c>
      <c r="CV140" s="128" t="e">
        <f ca="1">IF(CG140&lt;&gt;"",IF(COUNTIF(CG$15:CG140,CG140)=1,ROW(),""),"")</f>
        <v>#N/A</v>
      </c>
      <c r="CW140" s="146" t="e">
        <f ca="1">IF(CI140&lt;&gt;"",IF(COUNTIF(CI$15:CI140,CI140)=1,ROW(),""),"")</f>
        <v>#N/A</v>
      </c>
      <c r="CX140" s="128" t="str">
        <f t="shared" ca="1" si="88"/>
        <v/>
      </c>
      <c r="CY140" s="128" t="str">
        <f t="shared" ca="1" si="89"/>
        <v/>
      </c>
      <c r="CZ140" s="128" t="str">
        <f t="shared" ca="1" si="90"/>
        <v/>
      </c>
      <c r="DA140" s="146" t="str">
        <f t="shared" ca="1" si="91"/>
        <v/>
      </c>
      <c r="DD140" s="65"/>
      <c r="DE140" s="32"/>
      <c r="DF140" s="32"/>
      <c r="DG140" s="32"/>
      <c r="DH140" s="32"/>
      <c r="ER140" s="131"/>
      <c r="ES140" s="131"/>
      <c r="ET140" s="131"/>
      <c r="EU140" s="131"/>
      <c r="EV140" s="131"/>
      <c r="EW140" s="131"/>
      <c r="EX140" s="131"/>
      <c r="EY140" s="131"/>
      <c r="EZ140" s="131"/>
      <c r="FA140" s="131"/>
      <c r="FB140" s="131"/>
      <c r="FC140" s="32"/>
      <c r="FD140" s="32"/>
      <c r="FE140" s="32"/>
      <c r="FF140" s="32"/>
      <c r="FG140" s="64"/>
    </row>
    <row r="141" spans="2:163" ht="18" customHeight="1" x14ac:dyDescent="0.15">
      <c r="B141" s="244"/>
      <c r="C141" s="244"/>
      <c r="D141" s="244"/>
      <c r="E141" s="268" t="str">
        <f>IF(B141="","",TEXT(TEXT(請求書!$D$15,"YYYY/MM") &amp; "/" &amp; TEXT(B141,"00"),"AAA"))</f>
        <v/>
      </c>
      <c r="F141" s="269"/>
      <c r="G141" s="269"/>
      <c r="H141" s="270"/>
      <c r="I141" s="271"/>
      <c r="J141" s="271"/>
      <c r="K141" s="271"/>
      <c r="L141" s="271"/>
      <c r="M141" s="271"/>
      <c r="N141" s="271"/>
      <c r="O141" s="272" t="str">
        <f t="shared" si="108"/>
        <v/>
      </c>
      <c r="P141" s="272"/>
      <c r="Q141" s="273" t="str">
        <f t="shared" si="112"/>
        <v/>
      </c>
      <c r="R141" s="274"/>
      <c r="S141" s="274"/>
      <c r="T141" s="274"/>
      <c r="U141" s="274"/>
      <c r="V141" s="275"/>
      <c r="W141" s="276" t="str">
        <f t="shared" si="109"/>
        <v/>
      </c>
      <c r="X141" s="277"/>
      <c r="Y141" s="277"/>
      <c r="Z141" s="277"/>
      <c r="AA141" s="278"/>
      <c r="AB141" s="249"/>
      <c r="AC141" s="250"/>
      <c r="AD141" s="249"/>
      <c r="AE141" s="250"/>
      <c r="AF141" s="251" t="str">
        <f t="shared" si="99"/>
        <v/>
      </c>
      <c r="AG141" s="252"/>
      <c r="AH141" s="253"/>
      <c r="AI141" s="254" t="str">
        <f t="shared" si="113"/>
        <v/>
      </c>
      <c r="AJ141" s="255"/>
      <c r="AK141" s="256"/>
      <c r="AL141" s="254" t="str">
        <f t="shared" si="111"/>
        <v/>
      </c>
      <c r="AM141" s="255"/>
      <c r="AN141" s="256"/>
      <c r="AO141" s="257"/>
      <c r="AP141" s="257"/>
      <c r="AQ141" s="257"/>
      <c r="AR141" s="257"/>
      <c r="AS141" s="244"/>
      <c r="AT141" s="244"/>
      <c r="AU141" s="244"/>
      <c r="AV141" s="244"/>
      <c r="AW141" s="100"/>
      <c r="AX141" s="90" t="e">
        <f t="shared" ca="1" si="64"/>
        <v>#N/A</v>
      </c>
      <c r="AY141" s="124" t="str">
        <f t="shared" si="100"/>
        <v/>
      </c>
      <c r="AZ141" s="125" t="str">
        <f t="shared" si="101"/>
        <v/>
      </c>
      <c r="BA141" s="126" t="str">
        <f t="shared" si="102"/>
        <v/>
      </c>
      <c r="BB141" s="126" t="str">
        <f t="shared" si="103"/>
        <v/>
      </c>
      <c r="BC141" s="127" t="str">
        <f t="shared" si="67"/>
        <v/>
      </c>
      <c r="BD141" s="127" t="str">
        <f t="shared" si="68"/>
        <v/>
      </c>
      <c r="BE141" s="126" t="str">
        <f t="shared" si="69"/>
        <v/>
      </c>
      <c r="BF141" s="126" t="str">
        <f t="shared" si="70"/>
        <v/>
      </c>
      <c r="BG141" s="128" t="str">
        <f t="shared" si="94"/>
        <v/>
      </c>
      <c r="BH141" s="124" t="str">
        <f t="shared" si="62"/>
        <v/>
      </c>
      <c r="BI141" s="128" t="e">
        <f ca="1">IF(AND($AX141&lt;&gt;"",BE141&lt;&gt;"",BG141&gt;=IF(BG142="",0,BG142)),SUM(INDIRECT("bh"&amp;ROW()-BG141+1):BH141),"")</f>
        <v>#N/A</v>
      </c>
      <c r="BJ141" s="128" t="e">
        <f t="shared" ca="1" si="71"/>
        <v>#N/A</v>
      </c>
      <c r="BK141" s="128" t="e">
        <f t="shared" ca="1" si="72"/>
        <v>#N/A</v>
      </c>
      <c r="BL141" s="128" t="e">
        <f ca="1">IF(BK141="","",LEFT(AX141,3)&amp;TEXT(VLOOKUP(BK141,基本設定!$D$3:$E$50,2,FALSE),"000"))</f>
        <v>#N/A</v>
      </c>
      <c r="BM141" s="128" t="e">
        <f ca="1">IF(BL141="","",VLOOKUP(BL141,単価設定!$A$3:$F$477,6,FALSE))</f>
        <v>#N/A</v>
      </c>
      <c r="BN141" s="128" t="str">
        <f t="shared" si="95"/>
        <v/>
      </c>
      <c r="BO141" s="128" t="str">
        <f t="shared" si="73"/>
        <v/>
      </c>
      <c r="BP141" s="124" t="str">
        <f t="shared" si="104"/>
        <v/>
      </c>
      <c r="BQ141" s="128" t="str">
        <f t="shared" si="105"/>
        <v/>
      </c>
      <c r="BR141" s="129" t="str">
        <f t="shared" si="106"/>
        <v/>
      </c>
      <c r="BS141" s="129" t="str">
        <f t="shared" si="107"/>
        <v/>
      </c>
      <c r="BT141" s="127" t="str">
        <f t="shared" si="74"/>
        <v/>
      </c>
      <c r="BU141" s="127" t="str">
        <f t="shared" si="75"/>
        <v/>
      </c>
      <c r="BV141" s="126" t="str">
        <f t="shared" si="76"/>
        <v/>
      </c>
      <c r="BW141" s="126" t="str">
        <f t="shared" si="77"/>
        <v/>
      </c>
      <c r="BX141" s="128" t="str">
        <f t="shared" si="96"/>
        <v/>
      </c>
      <c r="BY141" s="124" t="str">
        <f t="shared" si="63"/>
        <v/>
      </c>
      <c r="BZ141" s="128" t="e">
        <f ca="1">IF(AND($AX141&lt;&gt;"",BV141&lt;&gt;"",BX141&gt;=IF(BX142="",0,BX142)),SUM(INDIRECT("by" &amp; ROW()-BX141+1):BY141),"")</f>
        <v>#N/A</v>
      </c>
      <c r="CA141" s="128" t="e">
        <f t="shared" ca="1" si="78"/>
        <v>#N/A</v>
      </c>
      <c r="CB141" s="128" t="e">
        <f t="shared" ca="1" si="79"/>
        <v>#N/A</v>
      </c>
      <c r="CC141" s="128" t="e">
        <f ca="1">IF(CB141="","",LEFT($AX141,3)&amp;TEXT(VLOOKUP(CB141,基本設定!$D$3:$E$50,2,FALSE),"100"))</f>
        <v>#N/A</v>
      </c>
      <c r="CD141" s="128" t="e">
        <f ca="1">IF(CC141="","",VLOOKUP(CC141,単価設定!$A$3:$F$477,6,FALSE))</f>
        <v>#N/A</v>
      </c>
      <c r="CE141" s="128" t="str">
        <f t="shared" si="97"/>
        <v/>
      </c>
      <c r="CF141" s="128" t="str">
        <f t="shared" si="80"/>
        <v/>
      </c>
      <c r="CG141" s="128" t="e">
        <f t="shared" ca="1" si="114"/>
        <v>#N/A</v>
      </c>
      <c r="CH141" s="128" t="e">
        <f ca="1">IF(CG141="","",VLOOKUP(CG141,単価設定!$A$3:$F$478,6,FALSE))</f>
        <v>#N/A</v>
      </c>
      <c r="CI141" s="128" t="e">
        <f t="shared" ca="1" si="115"/>
        <v>#N/A</v>
      </c>
      <c r="CJ141" s="128" t="e">
        <f ca="1">IF(CI141="","",VLOOKUP(CI141,単価設定!$A$3:$F$478,6,FALSE))</f>
        <v>#N/A</v>
      </c>
      <c r="CK141" s="128" t="e">
        <f t="shared" ca="1" si="81"/>
        <v>#N/A</v>
      </c>
      <c r="CL141" s="128" t="e">
        <f ca="1">SUM(CK$15:$CK141)</f>
        <v>#N/A</v>
      </c>
      <c r="CM141" s="128" t="e">
        <f t="shared" ca="1" si="82"/>
        <v>#N/A</v>
      </c>
      <c r="CN141" s="128" t="e">
        <f t="shared" ca="1" si="98"/>
        <v>#N/A</v>
      </c>
      <c r="CO141" s="128" t="e">
        <f t="shared" ca="1" si="83"/>
        <v>#N/A</v>
      </c>
      <c r="CP141" s="146" t="e">
        <f t="shared" ca="1" si="84"/>
        <v>#N/A</v>
      </c>
      <c r="CQ141" s="146" t="e">
        <f t="shared" ca="1" si="85"/>
        <v>#N/A</v>
      </c>
      <c r="CR141" s="146" t="e">
        <f t="shared" ca="1" si="86"/>
        <v>#N/A</v>
      </c>
      <c r="CS141" s="146" t="e">
        <f t="shared" ca="1" si="87"/>
        <v>#N/A</v>
      </c>
      <c r="CT141" s="128" t="e">
        <f ca="1">IF(BL141&lt;&gt;"",IF(COUNTIF(BL$15:BL141,BL141)=1,ROW(),""),"")</f>
        <v>#N/A</v>
      </c>
      <c r="CU141" s="128" t="e">
        <f ca="1">IF(CB141&lt;&gt;"",IF(COUNTIF(CB$15:CB141,CB141)=1,ROW(),""),"")</f>
        <v>#N/A</v>
      </c>
      <c r="CV141" s="128" t="e">
        <f ca="1">IF(CG141&lt;&gt;"",IF(COUNTIF(CG$15:CG141,CG141)=1,ROW(),""),"")</f>
        <v>#N/A</v>
      </c>
      <c r="CW141" s="146" t="e">
        <f ca="1">IF(CI141&lt;&gt;"",IF(COUNTIF(CI$15:CI141,CI141)=1,ROW(),""),"")</f>
        <v>#N/A</v>
      </c>
      <c r="CX141" s="128" t="str">
        <f t="shared" ca="1" si="88"/>
        <v/>
      </c>
      <c r="CY141" s="128" t="str">
        <f t="shared" ca="1" si="89"/>
        <v/>
      </c>
      <c r="CZ141" s="128" t="str">
        <f t="shared" ca="1" si="90"/>
        <v/>
      </c>
      <c r="DA141" s="146" t="str">
        <f t="shared" ca="1" si="91"/>
        <v/>
      </c>
      <c r="DD141" s="65"/>
      <c r="DE141" s="32"/>
      <c r="DF141" s="32"/>
      <c r="DG141" s="32"/>
      <c r="DH141" s="32"/>
      <c r="EZ141" s="32"/>
      <c r="FA141" s="32"/>
      <c r="FB141" s="32"/>
      <c r="FC141" s="32"/>
      <c r="FD141" s="32"/>
      <c r="FE141" s="32"/>
      <c r="FF141" s="32"/>
      <c r="FG141" s="64"/>
    </row>
    <row r="142" spans="2:163" ht="18" customHeight="1" x14ac:dyDescent="0.15">
      <c r="B142" s="244"/>
      <c r="C142" s="244"/>
      <c r="D142" s="244"/>
      <c r="E142" s="268" t="str">
        <f>IF(B142="","",TEXT(TEXT(請求書!$D$15,"YYYY/MM") &amp; "/" &amp; TEXT(B142,"00"),"AAA"))</f>
        <v/>
      </c>
      <c r="F142" s="269"/>
      <c r="G142" s="269"/>
      <c r="H142" s="270"/>
      <c r="I142" s="271"/>
      <c r="J142" s="271"/>
      <c r="K142" s="271"/>
      <c r="L142" s="271"/>
      <c r="M142" s="271"/>
      <c r="N142" s="271"/>
      <c r="O142" s="272" t="str">
        <f t="shared" si="108"/>
        <v/>
      </c>
      <c r="P142" s="272"/>
      <c r="Q142" s="273" t="str">
        <f t="shared" si="112"/>
        <v/>
      </c>
      <c r="R142" s="274"/>
      <c r="S142" s="274"/>
      <c r="T142" s="274"/>
      <c r="U142" s="274"/>
      <c r="V142" s="275"/>
      <c r="W142" s="276" t="str">
        <f t="shared" si="109"/>
        <v/>
      </c>
      <c r="X142" s="277"/>
      <c r="Y142" s="277"/>
      <c r="Z142" s="277"/>
      <c r="AA142" s="278"/>
      <c r="AB142" s="249"/>
      <c r="AC142" s="250"/>
      <c r="AD142" s="249"/>
      <c r="AE142" s="250"/>
      <c r="AF142" s="251" t="str">
        <f t="shared" si="99"/>
        <v/>
      </c>
      <c r="AG142" s="252"/>
      <c r="AH142" s="253"/>
      <c r="AI142" s="254" t="str">
        <f t="shared" si="113"/>
        <v/>
      </c>
      <c r="AJ142" s="255"/>
      <c r="AK142" s="256"/>
      <c r="AL142" s="254" t="str">
        <f t="shared" si="111"/>
        <v/>
      </c>
      <c r="AM142" s="255"/>
      <c r="AN142" s="256"/>
      <c r="AO142" s="257"/>
      <c r="AP142" s="257"/>
      <c r="AQ142" s="257"/>
      <c r="AR142" s="257"/>
      <c r="AS142" s="244"/>
      <c r="AT142" s="244"/>
      <c r="AU142" s="244"/>
      <c r="AV142" s="244"/>
      <c r="AW142" s="100"/>
      <c r="AX142" s="90" t="e">
        <f t="shared" ca="1" si="64"/>
        <v>#N/A</v>
      </c>
      <c r="AY142" s="124" t="str">
        <f t="shared" si="100"/>
        <v/>
      </c>
      <c r="AZ142" s="125" t="str">
        <f t="shared" si="101"/>
        <v/>
      </c>
      <c r="BA142" s="126" t="str">
        <f t="shared" si="102"/>
        <v/>
      </c>
      <c r="BB142" s="126" t="str">
        <f t="shared" si="103"/>
        <v/>
      </c>
      <c r="BC142" s="127" t="str">
        <f t="shared" si="67"/>
        <v/>
      </c>
      <c r="BD142" s="127" t="str">
        <f t="shared" si="68"/>
        <v/>
      </c>
      <c r="BE142" s="126" t="str">
        <f t="shared" si="69"/>
        <v/>
      </c>
      <c r="BF142" s="126" t="str">
        <f t="shared" si="70"/>
        <v/>
      </c>
      <c r="BG142" s="128" t="str">
        <f t="shared" si="94"/>
        <v/>
      </c>
      <c r="BH142" s="124" t="str">
        <f t="shared" si="62"/>
        <v/>
      </c>
      <c r="BI142" s="128" t="e">
        <f ca="1">IF(AND($AX142&lt;&gt;"",BE142&lt;&gt;"",BG142&gt;=IF(BG143="",0,BG143)),SUM(INDIRECT("bh"&amp;ROW()-BG142+1):BH142),"")</f>
        <v>#N/A</v>
      </c>
      <c r="BJ142" s="128" t="e">
        <f t="shared" ca="1" si="71"/>
        <v>#N/A</v>
      </c>
      <c r="BK142" s="128" t="e">
        <f t="shared" ca="1" si="72"/>
        <v>#N/A</v>
      </c>
      <c r="BL142" s="128" t="e">
        <f ca="1">IF(BK142="","",LEFT(AX142,3)&amp;TEXT(VLOOKUP(BK142,基本設定!$D$3:$E$50,2,FALSE),"000"))</f>
        <v>#N/A</v>
      </c>
      <c r="BM142" s="128" t="e">
        <f ca="1">IF(BL142="","",VLOOKUP(BL142,単価設定!$A$3:$F$477,6,FALSE))</f>
        <v>#N/A</v>
      </c>
      <c r="BN142" s="128" t="str">
        <f t="shared" si="95"/>
        <v/>
      </c>
      <c r="BO142" s="128" t="str">
        <f t="shared" si="73"/>
        <v/>
      </c>
      <c r="BP142" s="124" t="str">
        <f t="shared" si="104"/>
        <v/>
      </c>
      <c r="BQ142" s="128" t="str">
        <f t="shared" si="105"/>
        <v/>
      </c>
      <c r="BR142" s="129" t="str">
        <f t="shared" si="106"/>
        <v/>
      </c>
      <c r="BS142" s="129" t="str">
        <f t="shared" si="107"/>
        <v/>
      </c>
      <c r="BT142" s="127" t="str">
        <f t="shared" si="74"/>
        <v/>
      </c>
      <c r="BU142" s="127" t="str">
        <f t="shared" si="75"/>
        <v/>
      </c>
      <c r="BV142" s="126" t="str">
        <f t="shared" si="76"/>
        <v/>
      </c>
      <c r="BW142" s="126" t="str">
        <f t="shared" si="77"/>
        <v/>
      </c>
      <c r="BX142" s="128" t="str">
        <f t="shared" si="96"/>
        <v/>
      </c>
      <c r="BY142" s="124" t="str">
        <f t="shared" si="63"/>
        <v/>
      </c>
      <c r="BZ142" s="128" t="e">
        <f ca="1">IF(AND($AX142&lt;&gt;"",BV142&lt;&gt;"",BX142&gt;=IF(BX143="",0,BX143)),SUM(INDIRECT("by" &amp; ROW()-BX142+1):BY142),"")</f>
        <v>#N/A</v>
      </c>
      <c r="CA142" s="128" t="e">
        <f t="shared" ca="1" si="78"/>
        <v>#N/A</v>
      </c>
      <c r="CB142" s="128" t="e">
        <f t="shared" ca="1" si="79"/>
        <v>#N/A</v>
      </c>
      <c r="CC142" s="128" t="e">
        <f ca="1">IF(CB142="","",LEFT($AX142,3)&amp;TEXT(VLOOKUP(CB142,基本設定!$D$3:$E$50,2,FALSE),"100"))</f>
        <v>#N/A</v>
      </c>
      <c r="CD142" s="128" t="e">
        <f ca="1">IF(CC142="","",VLOOKUP(CC142,単価設定!$A$3:$F$477,6,FALSE))</f>
        <v>#N/A</v>
      </c>
      <c r="CE142" s="128" t="str">
        <f t="shared" si="97"/>
        <v/>
      </c>
      <c r="CF142" s="128" t="str">
        <f t="shared" si="80"/>
        <v/>
      </c>
      <c r="CG142" s="128" t="e">
        <f t="shared" ca="1" si="114"/>
        <v>#N/A</v>
      </c>
      <c r="CH142" s="128" t="e">
        <f ca="1">IF(CG142="","",VLOOKUP(CG142,単価設定!$A$3:$F$478,6,FALSE))</f>
        <v>#N/A</v>
      </c>
      <c r="CI142" s="128" t="e">
        <f t="shared" ca="1" si="115"/>
        <v>#N/A</v>
      </c>
      <c r="CJ142" s="128" t="e">
        <f ca="1">IF(CI142="","",VLOOKUP(CI142,単価設定!$A$3:$F$478,6,FALSE))</f>
        <v>#N/A</v>
      </c>
      <c r="CK142" s="128" t="e">
        <f t="shared" ca="1" si="81"/>
        <v>#N/A</v>
      </c>
      <c r="CL142" s="128" t="e">
        <f ca="1">SUM(CK$15:$CK142)</f>
        <v>#N/A</v>
      </c>
      <c r="CM142" s="128" t="e">
        <f t="shared" ca="1" si="82"/>
        <v>#N/A</v>
      </c>
      <c r="CN142" s="128" t="e">
        <f t="shared" ca="1" si="98"/>
        <v>#N/A</v>
      </c>
      <c r="CO142" s="128" t="e">
        <f t="shared" ca="1" si="83"/>
        <v>#N/A</v>
      </c>
      <c r="CP142" s="146" t="e">
        <f t="shared" ca="1" si="84"/>
        <v>#N/A</v>
      </c>
      <c r="CQ142" s="146" t="e">
        <f t="shared" ca="1" si="85"/>
        <v>#N/A</v>
      </c>
      <c r="CR142" s="146" t="e">
        <f t="shared" ca="1" si="86"/>
        <v>#N/A</v>
      </c>
      <c r="CS142" s="146" t="e">
        <f t="shared" ca="1" si="87"/>
        <v>#N/A</v>
      </c>
      <c r="CT142" s="128" t="e">
        <f ca="1">IF(BL142&lt;&gt;"",IF(COUNTIF(BL$15:BL142,BL142)=1,ROW(),""),"")</f>
        <v>#N/A</v>
      </c>
      <c r="CU142" s="128" t="e">
        <f ca="1">IF(CB142&lt;&gt;"",IF(COUNTIF(CB$15:CB142,CB142)=1,ROW(),""),"")</f>
        <v>#N/A</v>
      </c>
      <c r="CV142" s="128" t="e">
        <f ca="1">IF(CG142&lt;&gt;"",IF(COUNTIF(CG$15:CG142,CG142)=1,ROW(),""),"")</f>
        <v>#N/A</v>
      </c>
      <c r="CW142" s="146" t="e">
        <f ca="1">IF(CI142&lt;&gt;"",IF(COUNTIF(CI$15:CI142,CI142)=1,ROW(),""),"")</f>
        <v>#N/A</v>
      </c>
      <c r="CX142" s="128" t="str">
        <f t="shared" ca="1" si="88"/>
        <v/>
      </c>
      <c r="CY142" s="128" t="str">
        <f t="shared" ca="1" si="89"/>
        <v/>
      </c>
      <c r="CZ142" s="128" t="str">
        <f t="shared" ca="1" si="90"/>
        <v/>
      </c>
      <c r="DA142" s="146" t="str">
        <f t="shared" ca="1" si="91"/>
        <v/>
      </c>
      <c r="DD142" s="65"/>
      <c r="DE142" s="32"/>
      <c r="DF142" s="32"/>
      <c r="DG142" s="32"/>
      <c r="DH142" s="32"/>
      <c r="DI142" s="258" t="s">
        <v>138</v>
      </c>
      <c r="DJ142" s="259"/>
      <c r="DK142" s="259"/>
      <c r="DL142" s="259"/>
      <c r="DM142" s="259"/>
      <c r="DN142" s="259"/>
      <c r="DO142" s="259"/>
      <c r="DP142" s="259"/>
      <c r="DQ142" s="259"/>
      <c r="DR142" s="259"/>
      <c r="DS142" s="259"/>
      <c r="DT142" s="259"/>
      <c r="DU142" s="259"/>
      <c r="DV142" s="259"/>
      <c r="DW142" s="259"/>
      <c r="DX142" s="259"/>
      <c r="DY142" s="259"/>
      <c r="DZ142" s="259"/>
      <c r="EA142" s="259"/>
      <c r="EB142" s="259"/>
      <c r="EC142" s="259"/>
      <c r="ED142" s="259"/>
      <c r="EE142" s="259"/>
      <c r="EF142" s="260"/>
      <c r="EG142" s="264">
        <f ca="1">ES135-ES138</f>
        <v>0</v>
      </c>
      <c r="EH142" s="265"/>
      <c r="EI142" s="265"/>
      <c r="EJ142" s="265"/>
      <c r="EK142" s="265"/>
      <c r="EL142" s="265"/>
      <c r="EM142" s="265"/>
      <c r="EN142" s="265"/>
      <c r="EO142" s="265"/>
      <c r="EP142" s="265"/>
      <c r="EQ142" s="265"/>
      <c r="ER142" s="265"/>
      <c r="ES142" s="265"/>
      <c r="ET142" s="265"/>
      <c r="EU142" s="265"/>
      <c r="EV142" s="265"/>
      <c r="EW142" s="259" t="s">
        <v>15</v>
      </c>
      <c r="EX142" s="259"/>
      <c r="EY142" s="260"/>
      <c r="EZ142" s="32"/>
      <c r="FA142" s="32"/>
      <c r="FB142" s="32"/>
      <c r="FC142" s="32"/>
      <c r="FD142" s="32"/>
      <c r="FE142" s="32"/>
      <c r="FF142" s="32"/>
      <c r="FG142" s="64"/>
    </row>
    <row r="143" spans="2:163" ht="18" customHeight="1" x14ac:dyDescent="0.15">
      <c r="B143" s="244"/>
      <c r="C143" s="244"/>
      <c r="D143" s="244"/>
      <c r="E143" s="268" t="str">
        <f>IF(B143="","",TEXT(TEXT(請求書!$D$15,"YYYY/MM") &amp; "/" &amp; TEXT(B143,"00"),"AAA"))</f>
        <v/>
      </c>
      <c r="F143" s="269"/>
      <c r="G143" s="269"/>
      <c r="H143" s="270"/>
      <c r="I143" s="271"/>
      <c r="J143" s="271"/>
      <c r="K143" s="271"/>
      <c r="L143" s="271"/>
      <c r="M143" s="271"/>
      <c r="N143" s="271"/>
      <c r="O143" s="272" t="str">
        <f t="shared" si="108"/>
        <v/>
      </c>
      <c r="P143" s="272"/>
      <c r="Q143" s="273" t="str">
        <f t="shared" si="112"/>
        <v/>
      </c>
      <c r="R143" s="274"/>
      <c r="S143" s="274"/>
      <c r="T143" s="274"/>
      <c r="U143" s="274"/>
      <c r="V143" s="275"/>
      <c r="W143" s="276" t="str">
        <f t="shared" si="109"/>
        <v/>
      </c>
      <c r="X143" s="277"/>
      <c r="Y143" s="277"/>
      <c r="Z143" s="277"/>
      <c r="AA143" s="278"/>
      <c r="AB143" s="249"/>
      <c r="AC143" s="250"/>
      <c r="AD143" s="249"/>
      <c r="AE143" s="250"/>
      <c r="AF143" s="251" t="str">
        <f t="shared" si="99"/>
        <v/>
      </c>
      <c r="AG143" s="252"/>
      <c r="AH143" s="253"/>
      <c r="AI143" s="254" t="str">
        <f t="shared" si="113"/>
        <v/>
      </c>
      <c r="AJ143" s="255"/>
      <c r="AK143" s="256"/>
      <c r="AL143" s="254" t="str">
        <f t="shared" si="111"/>
        <v/>
      </c>
      <c r="AM143" s="255"/>
      <c r="AN143" s="256"/>
      <c r="AO143" s="257"/>
      <c r="AP143" s="257"/>
      <c r="AQ143" s="257"/>
      <c r="AR143" s="257"/>
      <c r="AS143" s="244"/>
      <c r="AT143" s="244"/>
      <c r="AU143" s="244"/>
      <c r="AV143" s="244"/>
      <c r="AW143" s="100"/>
      <c r="AX143" s="90" t="e">
        <f t="shared" ca="1" si="64"/>
        <v>#N/A</v>
      </c>
      <c r="AY143" s="124" t="str">
        <f t="shared" si="100"/>
        <v/>
      </c>
      <c r="AZ143" s="125" t="str">
        <f t="shared" si="101"/>
        <v/>
      </c>
      <c r="BA143" s="126" t="str">
        <f t="shared" si="102"/>
        <v/>
      </c>
      <c r="BB143" s="126" t="str">
        <f t="shared" si="103"/>
        <v/>
      </c>
      <c r="BC143" s="127" t="str">
        <f t="shared" si="67"/>
        <v/>
      </c>
      <c r="BD143" s="127" t="str">
        <f t="shared" si="68"/>
        <v/>
      </c>
      <c r="BE143" s="126" t="str">
        <f t="shared" si="69"/>
        <v/>
      </c>
      <c r="BF143" s="126" t="str">
        <f t="shared" si="70"/>
        <v/>
      </c>
      <c r="BG143" s="128" t="str">
        <f t="shared" si="94"/>
        <v/>
      </c>
      <c r="BH143" s="124" t="str">
        <f t="shared" ref="BH143" si="116">IF(AND(BE143&lt;&gt;"",BF143&lt;&gt;""),HOUR(BF143-BE143)*60+MINUTE(BF143-BE143),"")</f>
        <v/>
      </c>
      <c r="BI143" s="128" t="e">
        <f ca="1">IF(AND($AX143&lt;&gt;"",BE143&lt;&gt;"",BG143&gt;=IF(BG144="",0,BG144)),SUM(INDIRECT("bh"&amp;ROW()-BG143+1):BH143),"")</f>
        <v>#N/A</v>
      </c>
      <c r="BJ143" s="128" t="e">
        <f t="shared" ca="1" si="71"/>
        <v>#N/A</v>
      </c>
      <c r="BK143" s="128" t="e">
        <f t="shared" ca="1" si="72"/>
        <v>#N/A</v>
      </c>
      <c r="BL143" s="128" t="e">
        <f ca="1">IF(BK143="","",LEFT(AX143,3)&amp;TEXT(VLOOKUP(BK143,基本設定!$D$3:$E$50,2,FALSE),"000"))</f>
        <v>#N/A</v>
      </c>
      <c r="BM143" s="128" t="e">
        <f ca="1">IF(BL143="","",VLOOKUP(BL143,単価設定!$A$3:$F$477,6,FALSE))</f>
        <v>#N/A</v>
      </c>
      <c r="BN143" s="128" t="str">
        <f t="shared" si="95"/>
        <v/>
      </c>
      <c r="BO143" s="128" t="str">
        <f t="shared" si="73"/>
        <v/>
      </c>
      <c r="BP143" s="124" t="str">
        <f t="shared" si="104"/>
        <v/>
      </c>
      <c r="BQ143" s="128" t="str">
        <f t="shared" si="105"/>
        <v/>
      </c>
      <c r="BR143" s="129" t="str">
        <f t="shared" si="106"/>
        <v/>
      </c>
      <c r="BS143" s="129" t="str">
        <f t="shared" si="107"/>
        <v/>
      </c>
      <c r="BT143" s="127" t="str">
        <f t="shared" si="74"/>
        <v/>
      </c>
      <c r="BU143" s="127" t="str">
        <f t="shared" si="75"/>
        <v/>
      </c>
      <c r="BV143" s="126" t="str">
        <f t="shared" si="76"/>
        <v/>
      </c>
      <c r="BW143" s="126" t="str">
        <f t="shared" si="77"/>
        <v/>
      </c>
      <c r="BX143" s="128" t="str">
        <f t="shared" si="96"/>
        <v/>
      </c>
      <c r="BY143" s="124" t="str">
        <f t="shared" ref="BY143" si="117">IF(AND(BV143&lt;&gt;"",BW143&lt;&gt;""),HOUR(BW143-BV143)*60+MINUTE(BW143-BV143),"")</f>
        <v/>
      </c>
      <c r="BZ143" s="128" t="e">
        <f ca="1">IF(AND($AX143&lt;&gt;"",BV143&lt;&gt;"",BX143&gt;=IF(BX144="",0,BX144)),SUM(INDIRECT("by" &amp; ROW()-BX143+1):BY143),"")</f>
        <v>#N/A</v>
      </c>
      <c r="CA143" s="128" t="e">
        <f t="shared" ca="1" si="78"/>
        <v>#N/A</v>
      </c>
      <c r="CB143" s="128" t="e">
        <f t="shared" ca="1" si="79"/>
        <v>#N/A</v>
      </c>
      <c r="CC143" s="128" t="e">
        <f ca="1">IF(CB143="","",LEFT($AX143,3)&amp;TEXT(VLOOKUP(CB143,基本設定!$D$3:$E$50,2,FALSE),"100"))</f>
        <v>#N/A</v>
      </c>
      <c r="CD143" s="128" t="e">
        <f ca="1">IF(CC143="","",VLOOKUP(CC143,単価設定!$A$3:$F$477,6,FALSE))</f>
        <v>#N/A</v>
      </c>
      <c r="CE143" s="128" t="str">
        <f t="shared" si="97"/>
        <v/>
      </c>
      <c r="CF143" s="128" t="str">
        <f t="shared" si="80"/>
        <v/>
      </c>
      <c r="CG143" s="128" t="e">
        <f t="shared" ca="1" si="114"/>
        <v>#N/A</v>
      </c>
      <c r="CH143" s="128" t="e">
        <f ca="1">IF(CG143="","",VLOOKUP(CG143,単価設定!$A$3:$F$478,6,FALSE))</f>
        <v>#N/A</v>
      </c>
      <c r="CI143" s="128" t="e">
        <f t="shared" ca="1" si="115"/>
        <v>#N/A</v>
      </c>
      <c r="CJ143" s="128" t="e">
        <f ca="1">IF(CI143="","",VLOOKUP(CI143,単価設定!$A$3:$F$478,6,FALSE))</f>
        <v>#N/A</v>
      </c>
      <c r="CK143" s="128" t="e">
        <f t="shared" ca="1" si="81"/>
        <v>#N/A</v>
      </c>
      <c r="CL143" s="128" t="e">
        <f ca="1">SUM(CK$15:$CK143)</f>
        <v>#N/A</v>
      </c>
      <c r="CM143" s="128" t="e">
        <f t="shared" ca="1" si="82"/>
        <v>#N/A</v>
      </c>
      <c r="CN143" s="128" t="e">
        <f t="shared" ca="1" si="98"/>
        <v>#N/A</v>
      </c>
      <c r="CO143" s="128" t="e">
        <f t="shared" ca="1" si="83"/>
        <v>#N/A</v>
      </c>
      <c r="CP143" s="146" t="e">
        <f t="shared" ca="1" si="84"/>
        <v>#N/A</v>
      </c>
      <c r="CQ143" s="146" t="e">
        <f t="shared" ca="1" si="85"/>
        <v>#N/A</v>
      </c>
      <c r="CR143" s="146" t="e">
        <f t="shared" ca="1" si="86"/>
        <v>#N/A</v>
      </c>
      <c r="CS143" s="146" t="e">
        <f t="shared" ca="1" si="87"/>
        <v>#N/A</v>
      </c>
      <c r="CT143" s="128" t="e">
        <f ca="1">IF(BL143&lt;&gt;"",IF(COUNTIF(BL$15:BL143,BL143)=1,ROW(),""),"")</f>
        <v>#N/A</v>
      </c>
      <c r="CU143" s="128" t="e">
        <f ca="1">IF(CB143&lt;&gt;"",IF(COUNTIF(CB$15:CB143,CB143)=1,ROW(),""),"")</f>
        <v>#N/A</v>
      </c>
      <c r="CV143" s="128" t="e">
        <f ca="1">IF(CG143&lt;&gt;"",IF(COUNTIF(CG$15:CG143,CG143)=1,ROW(),""),"")</f>
        <v>#N/A</v>
      </c>
      <c r="CW143" s="146" t="e">
        <f ca="1">IF(CI143&lt;&gt;"",IF(COUNTIF(CI$15:CI143,CI143)=1,ROW(),""),"")</f>
        <v>#N/A</v>
      </c>
      <c r="CX143" s="128" t="str">
        <f t="shared" ca="1" si="88"/>
        <v/>
      </c>
      <c r="CY143" s="128" t="str">
        <f t="shared" ca="1" si="89"/>
        <v/>
      </c>
      <c r="CZ143" s="128" t="str">
        <f t="shared" ca="1" si="90"/>
        <v/>
      </c>
      <c r="DA143" s="146" t="str">
        <f t="shared" ca="1" si="91"/>
        <v/>
      </c>
      <c r="DD143" s="65"/>
      <c r="DE143" s="32"/>
      <c r="DF143" s="32"/>
      <c r="DG143" s="32"/>
      <c r="DH143" s="32"/>
      <c r="DI143" s="261"/>
      <c r="DJ143" s="262"/>
      <c r="DK143" s="262"/>
      <c r="DL143" s="262"/>
      <c r="DM143" s="262"/>
      <c r="DN143" s="262"/>
      <c r="DO143" s="262"/>
      <c r="DP143" s="262"/>
      <c r="DQ143" s="262"/>
      <c r="DR143" s="262"/>
      <c r="DS143" s="262"/>
      <c r="DT143" s="262"/>
      <c r="DU143" s="262"/>
      <c r="DV143" s="262"/>
      <c r="DW143" s="262"/>
      <c r="DX143" s="262"/>
      <c r="DY143" s="262"/>
      <c r="DZ143" s="262"/>
      <c r="EA143" s="262"/>
      <c r="EB143" s="262"/>
      <c r="EC143" s="262"/>
      <c r="ED143" s="262"/>
      <c r="EE143" s="262"/>
      <c r="EF143" s="263"/>
      <c r="EG143" s="266"/>
      <c r="EH143" s="267"/>
      <c r="EI143" s="267"/>
      <c r="EJ143" s="267"/>
      <c r="EK143" s="267"/>
      <c r="EL143" s="267"/>
      <c r="EM143" s="267"/>
      <c r="EN143" s="267"/>
      <c r="EO143" s="267"/>
      <c r="EP143" s="267"/>
      <c r="EQ143" s="267"/>
      <c r="ER143" s="267"/>
      <c r="ES143" s="267"/>
      <c r="ET143" s="267"/>
      <c r="EU143" s="267"/>
      <c r="EV143" s="267"/>
      <c r="EW143" s="262"/>
      <c r="EX143" s="262"/>
      <c r="EY143" s="263"/>
      <c r="EZ143" s="32"/>
      <c r="FA143" s="32"/>
      <c r="FB143" s="32"/>
      <c r="FC143" s="32"/>
      <c r="FD143" s="32"/>
      <c r="FE143" s="32"/>
      <c r="FF143" s="32"/>
      <c r="FG143" s="64"/>
    </row>
    <row r="144" spans="2:163" ht="18" customHeight="1" x14ac:dyDescent="0.15">
      <c r="B144" s="83"/>
      <c r="C144" s="83"/>
      <c r="D144" s="83"/>
      <c r="E144" s="83"/>
      <c r="F144" s="83"/>
      <c r="G144" s="83"/>
      <c r="H144" s="83"/>
      <c r="I144" s="83"/>
      <c r="J144" s="83"/>
      <c r="K144" s="83"/>
      <c r="L144" s="83"/>
      <c r="M144" s="83"/>
      <c r="N144" s="83"/>
      <c r="O144" s="83"/>
      <c r="P144" s="83"/>
      <c r="Q144" s="83"/>
      <c r="R144" s="83"/>
      <c r="S144" s="83"/>
      <c r="T144" s="83"/>
      <c r="U144" s="83"/>
      <c r="V144" s="83"/>
      <c r="W144" s="93" t="str">
        <f>IF(BB144=0,"",BB144)</f>
        <v/>
      </c>
      <c r="X144" s="94"/>
      <c r="Y144" s="94"/>
      <c r="Z144" s="94"/>
      <c r="AA144" s="95"/>
      <c r="AB144" s="83"/>
      <c r="AC144" s="83"/>
      <c r="AD144" s="83"/>
      <c r="AE144" s="83"/>
      <c r="AF144" s="160"/>
      <c r="AG144" s="161"/>
      <c r="AH144" s="162"/>
      <c r="AI144" s="83"/>
      <c r="AJ144" s="83"/>
      <c r="AK144" s="83"/>
      <c r="AL144" s="83"/>
      <c r="AM144" s="83"/>
      <c r="AN144" s="83"/>
      <c r="AO144" s="83"/>
      <c r="AP144" s="83"/>
      <c r="AQ144" s="83"/>
      <c r="AR144" s="83"/>
      <c r="AS144" s="83"/>
      <c r="AT144" s="83"/>
      <c r="AU144" s="83"/>
      <c r="AV144" s="83"/>
      <c r="CP144" s="146" t="str">
        <f t="shared" ref="CP144" si="118">IF(CI144&lt;&gt;"",B144,"")</f>
        <v/>
      </c>
      <c r="CQ144" s="146" t="str">
        <f t="shared" ref="CQ144" si="119">IF(CP144="","",IF(COUNTIF($CP$15:$CP$143,CP144)&gt;1,"Err",""))</f>
        <v/>
      </c>
      <c r="CR144" s="146" t="str">
        <f t="shared" ref="CR144" si="120">IF(OR(CG144&lt;&gt;"",CI144&lt;&gt;""),B144 &amp; "_" &amp; IF(COUNTIF($BD$15:$BD$143,B144)&gt;0,1,0)+IF(COUNTIF($BU$15:$BU$143,B144)&gt;0,1,0),"")</f>
        <v/>
      </c>
      <c r="CS144" s="146" t="str">
        <f t="shared" ref="CS144" si="121">IF(CR144="","",IF(OR(AB144&gt;VALUE(RIGHT(CR144,LEN(CR144)-FIND("_",CR144))),COUNTIF($CR$15:$CR$143,CR144)&gt;1),"Err",""))</f>
        <v/>
      </c>
      <c r="CW144" s="146" t="str">
        <f>IF(CI144&lt;&gt;"",IF(COUNTIF(CI$15:CI144,CI144)=1,ROW(),""),"")</f>
        <v/>
      </c>
      <c r="DD144" s="65"/>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24">
        <f ca="1">IF(EG142&gt;0,1,0)</f>
        <v>0</v>
      </c>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64"/>
    </row>
    <row r="145" spans="2:163" ht="18" customHeight="1" x14ac:dyDescent="0.15">
      <c r="B145" s="240" t="s">
        <v>40</v>
      </c>
      <c r="C145" s="241"/>
      <c r="D145" s="241"/>
      <c r="E145" s="241"/>
      <c r="F145" s="241"/>
      <c r="G145" s="241"/>
      <c r="H145" s="242"/>
      <c r="I145" s="243"/>
      <c r="J145" s="243"/>
      <c r="K145" s="243"/>
      <c r="L145" s="243"/>
      <c r="M145" s="243"/>
      <c r="N145" s="243"/>
      <c r="O145" s="245">
        <f>SUM(O$15:P$45)+SUM(O$64:P$94)+SUM(O$113:P$143)</f>
        <v>0</v>
      </c>
      <c r="P145" s="245"/>
      <c r="Q145" s="246">
        <f>SUM(Q$15:V$45)+SUM(Q$64:V$94)+SUM(Q$113:V$143)</f>
        <v>0</v>
      </c>
      <c r="R145" s="246"/>
      <c r="S145" s="246"/>
      <c r="T145" s="246"/>
      <c r="U145" s="246"/>
      <c r="V145" s="246"/>
      <c r="W145" s="247">
        <f>SUM(BN$15:BN$45)+SUM(BN$64:BN$94)+SUM(BN$113:BN$143)+SUM(CE$15:CE$45)+SUM(CE$64:CE$94)+SUM(CE$113:CE$143)</f>
        <v>0</v>
      </c>
      <c r="X145" s="247"/>
      <c r="Y145" s="247"/>
      <c r="Z145" s="247"/>
      <c r="AA145" s="247"/>
      <c r="AB145" s="239">
        <f>SUM(AB$15:AC$45)+SUM(AB$64:AC$94)+SUM(AB$113:AC$143)</f>
        <v>0</v>
      </c>
      <c r="AC145" s="239"/>
      <c r="AD145" s="243"/>
      <c r="AE145" s="243"/>
      <c r="AF145" s="248">
        <f>SUM(AF$15:AH$45)+SUM(AF$64:AH$94)+SUM(AF$113:AH$143)</f>
        <v>0</v>
      </c>
      <c r="AG145" s="248"/>
      <c r="AH145" s="248"/>
      <c r="AI145" s="243"/>
      <c r="AJ145" s="243"/>
      <c r="AK145" s="243"/>
      <c r="AL145" s="243"/>
      <c r="AM145" s="243"/>
      <c r="AN145" s="243"/>
      <c r="AO145" s="243"/>
      <c r="AP145" s="243"/>
      <c r="AQ145" s="243"/>
      <c r="AR145" s="243"/>
      <c r="AS145" s="243"/>
      <c r="AT145" s="243"/>
      <c r="AU145" s="243"/>
      <c r="AV145" s="243"/>
      <c r="DD145" s="65"/>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67"/>
      <c r="EK145" s="67"/>
      <c r="EL145" s="67"/>
      <c r="EM145" s="67"/>
      <c r="EN145" s="67"/>
      <c r="EO145" s="67"/>
      <c r="EP145" s="67"/>
      <c r="EQ145" s="67"/>
      <c r="ER145" s="67"/>
      <c r="ES145" s="67"/>
      <c r="ET145" s="67"/>
      <c r="EU145" s="67"/>
      <c r="EV145" s="67"/>
      <c r="EW145" s="67"/>
      <c r="EX145" s="67"/>
      <c r="EY145" s="67"/>
      <c r="EZ145" s="67"/>
      <c r="FA145" s="67"/>
      <c r="FB145" s="67"/>
      <c r="FC145" s="67"/>
      <c r="FD145" s="32"/>
      <c r="FE145" s="32"/>
      <c r="FF145" s="32"/>
      <c r="FG145" s="64"/>
    </row>
    <row r="146" spans="2:163" ht="18" customHeight="1" x14ac:dyDescent="0.15">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DD146" s="65"/>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238">
        <f ca="1">IF($DH$17="",0,1)+IF($DH$66="",0,1)+IF($DH$115="",0,1)</f>
        <v>0</v>
      </c>
      <c r="EK146" s="238"/>
      <c r="EL146" s="238"/>
      <c r="EM146" s="238"/>
      <c r="EN146" s="238"/>
      <c r="EO146" s="238" t="s">
        <v>41</v>
      </c>
      <c r="EP146" s="238"/>
      <c r="EQ146" s="238"/>
      <c r="ER146" s="238"/>
      <c r="ES146" s="238"/>
      <c r="ET146" s="238">
        <v>3</v>
      </c>
      <c r="EU146" s="238"/>
      <c r="EV146" s="238"/>
      <c r="EW146" s="238"/>
      <c r="EX146" s="238"/>
      <c r="EY146" s="238" t="s">
        <v>42</v>
      </c>
      <c r="EZ146" s="238"/>
      <c r="FA146" s="238"/>
      <c r="FB146" s="238"/>
      <c r="FC146" s="238"/>
      <c r="FD146" s="32"/>
      <c r="FE146" s="32"/>
      <c r="FF146" s="32"/>
      <c r="FG146" s="64"/>
    </row>
    <row r="147" spans="2:163" ht="18" customHeight="1" x14ac:dyDescent="0.15">
      <c r="B147" s="83"/>
      <c r="C147" s="83"/>
      <c r="D147" s="83"/>
      <c r="E147" s="83"/>
      <c r="F147" s="83"/>
      <c r="G147" s="83"/>
      <c r="H147" s="83"/>
      <c r="I147" s="83"/>
      <c r="J147" s="83"/>
      <c r="K147" s="83"/>
      <c r="L147" s="83"/>
      <c r="M147" s="83"/>
      <c r="N147" s="83"/>
      <c r="O147" s="83"/>
      <c r="P147" s="83"/>
      <c r="Q147" s="84"/>
      <c r="R147" s="84"/>
      <c r="S147" s="84"/>
      <c r="T147" s="84"/>
      <c r="U147" s="84"/>
      <c r="V147" s="84"/>
      <c r="W147" s="84"/>
      <c r="X147" s="84"/>
      <c r="Y147" s="84"/>
      <c r="Z147" s="84"/>
      <c r="AA147" s="84"/>
      <c r="AB147" s="84"/>
      <c r="AC147" s="84"/>
      <c r="AD147" s="84"/>
      <c r="AE147" s="84"/>
      <c r="AF147" s="84"/>
      <c r="AG147" s="84"/>
      <c r="AH147" s="84"/>
      <c r="AI147" s="239">
        <f>IF(COUNT($B$15:$D$45)&gt;0,1,0)+IF(COUNT($B$64:$D$94)&gt;0,1,0)+IF(COUNT($B$113:$D$143)&gt;0,1,0)</f>
        <v>0</v>
      </c>
      <c r="AJ147" s="239"/>
      <c r="AK147" s="239"/>
      <c r="AL147" s="239" t="s">
        <v>41</v>
      </c>
      <c r="AM147" s="239"/>
      <c r="AN147" s="239"/>
      <c r="AO147" s="239">
        <v>3</v>
      </c>
      <c r="AP147" s="239"/>
      <c r="AQ147" s="239"/>
      <c r="AR147" s="239"/>
      <c r="AS147" s="240" t="s">
        <v>42</v>
      </c>
      <c r="AT147" s="241"/>
      <c r="AU147" s="241"/>
      <c r="AV147" s="242"/>
      <c r="DD147" s="85"/>
      <c r="DE147" s="86"/>
      <c r="DF147" s="86"/>
      <c r="DG147" s="86"/>
      <c r="DH147" s="86"/>
      <c r="DI147" s="86"/>
      <c r="DJ147" s="86"/>
      <c r="DK147" s="86"/>
      <c r="DL147" s="86"/>
      <c r="DM147" s="86"/>
      <c r="DN147" s="86"/>
      <c r="DO147" s="86"/>
      <c r="DP147" s="86"/>
      <c r="DQ147" s="86"/>
      <c r="DR147" s="86"/>
      <c r="DS147" s="86"/>
      <c r="DT147" s="86"/>
      <c r="DU147" s="86"/>
      <c r="DV147" s="86"/>
      <c r="DW147" s="86"/>
      <c r="DX147" s="86"/>
      <c r="DY147" s="86"/>
      <c r="DZ147" s="86"/>
      <c r="EA147" s="86"/>
      <c r="EB147" s="86"/>
      <c r="EC147" s="86"/>
      <c r="ED147" s="86"/>
      <c r="EE147" s="86"/>
      <c r="EF147" s="86"/>
      <c r="EG147" s="86"/>
      <c r="EH147" s="86"/>
      <c r="EI147" s="86"/>
      <c r="EJ147" s="86"/>
      <c r="EK147" s="86"/>
      <c r="EL147" s="86"/>
      <c r="EM147" s="86"/>
      <c r="EN147" s="86"/>
      <c r="EO147" s="86"/>
      <c r="EP147" s="86"/>
      <c r="EQ147" s="86"/>
      <c r="ER147" s="86"/>
      <c r="ES147" s="86"/>
      <c r="ET147" s="86"/>
      <c r="EU147" s="86"/>
      <c r="EV147" s="86"/>
      <c r="EW147" s="86"/>
      <c r="EX147" s="86"/>
      <c r="EY147" s="86"/>
      <c r="EZ147" s="86"/>
      <c r="FA147" s="86"/>
      <c r="FB147" s="86"/>
      <c r="FC147" s="86"/>
      <c r="FD147" s="86"/>
      <c r="FE147" s="86"/>
      <c r="FF147" s="86"/>
      <c r="FG147" s="87"/>
    </row>
  </sheetData>
  <sheetProtection sheet="1" objects="1" scenarios="1"/>
  <mergeCells count="2028">
    <mergeCell ref="ET146:EX146"/>
    <mergeCell ref="EY146:FC146"/>
    <mergeCell ref="AI147:AK147"/>
    <mergeCell ref="AL147:AN147"/>
    <mergeCell ref="AO147:AR147"/>
    <mergeCell ref="AS147:AV147"/>
    <mergeCell ref="AI145:AK145"/>
    <mergeCell ref="AL145:AN145"/>
    <mergeCell ref="AO145:AR145"/>
    <mergeCell ref="AS145:AV145"/>
    <mergeCell ref="EJ146:EN146"/>
    <mergeCell ref="EO146:ES146"/>
    <mergeCell ref="AS143:AV143"/>
    <mergeCell ref="B145:H145"/>
    <mergeCell ref="I145:K145"/>
    <mergeCell ref="L145:N145"/>
    <mergeCell ref="O145:P145"/>
    <mergeCell ref="Q145:V145"/>
    <mergeCell ref="W145:AA145"/>
    <mergeCell ref="AB145:AC145"/>
    <mergeCell ref="AD145:AE145"/>
    <mergeCell ref="AF145:AH145"/>
    <mergeCell ref="AB143:AC143"/>
    <mergeCell ref="AD143:AE143"/>
    <mergeCell ref="AF143:AH143"/>
    <mergeCell ref="AI143:AK143"/>
    <mergeCell ref="AL143:AN143"/>
    <mergeCell ref="AO143:AR143"/>
    <mergeCell ref="DI142:EF143"/>
    <mergeCell ref="EG142:EV143"/>
    <mergeCell ref="EW142:EY143"/>
    <mergeCell ref="B143:D143"/>
    <mergeCell ref="E143:H143"/>
    <mergeCell ref="I143:K143"/>
    <mergeCell ref="L143:N143"/>
    <mergeCell ref="O143:P143"/>
    <mergeCell ref="Q143:V143"/>
    <mergeCell ref="W143:AA143"/>
    <mergeCell ref="AD142:AE142"/>
    <mergeCell ref="AF142:AH142"/>
    <mergeCell ref="AI142:AK142"/>
    <mergeCell ref="AL142:AN142"/>
    <mergeCell ref="AO142:AR142"/>
    <mergeCell ref="AS142:AV142"/>
    <mergeCell ref="AO141:AR141"/>
    <mergeCell ref="AS141:AV141"/>
    <mergeCell ref="B142:D142"/>
    <mergeCell ref="E142:H142"/>
    <mergeCell ref="I142:K142"/>
    <mergeCell ref="L142:N142"/>
    <mergeCell ref="O142:P142"/>
    <mergeCell ref="Q142:V142"/>
    <mergeCell ref="W142:AA142"/>
    <mergeCell ref="AB142:AC142"/>
    <mergeCell ref="W141:AA141"/>
    <mergeCell ref="AB141:AC141"/>
    <mergeCell ref="AD141:AE141"/>
    <mergeCell ref="AF141:AH141"/>
    <mergeCell ref="AI141:AK141"/>
    <mergeCell ref="AL141:AN141"/>
    <mergeCell ref="B141:D141"/>
    <mergeCell ref="E141:H141"/>
    <mergeCell ref="I141:K141"/>
    <mergeCell ref="L141:N141"/>
    <mergeCell ref="O141:P141"/>
    <mergeCell ref="Q141:V141"/>
    <mergeCell ref="AD140:AE140"/>
    <mergeCell ref="AF140:AH140"/>
    <mergeCell ref="AI140:AK140"/>
    <mergeCell ref="AL140:AN140"/>
    <mergeCell ref="AO140:AR140"/>
    <mergeCell ref="AS140:AV140"/>
    <mergeCell ref="AO139:AR139"/>
    <mergeCell ref="AS139:AV139"/>
    <mergeCell ref="B140:D140"/>
    <mergeCell ref="E140:H140"/>
    <mergeCell ref="I140:K140"/>
    <mergeCell ref="L140:N140"/>
    <mergeCell ref="O140:P140"/>
    <mergeCell ref="Q140:V140"/>
    <mergeCell ref="W140:AA140"/>
    <mergeCell ref="AB140:AC140"/>
    <mergeCell ref="W139:AA139"/>
    <mergeCell ref="AB139:AC139"/>
    <mergeCell ref="AD139:AE139"/>
    <mergeCell ref="AF139:AH139"/>
    <mergeCell ref="AI139:AK139"/>
    <mergeCell ref="AL139:AN139"/>
    <mergeCell ref="DE138:EQ139"/>
    <mergeCell ref="ER138:ER139"/>
    <mergeCell ref="ES138:FB139"/>
    <mergeCell ref="FC138:FF139"/>
    <mergeCell ref="B139:D139"/>
    <mergeCell ref="E139:H139"/>
    <mergeCell ref="I139:K139"/>
    <mergeCell ref="L139:N139"/>
    <mergeCell ref="O139:P139"/>
    <mergeCell ref="Q139:V139"/>
    <mergeCell ref="AD138:AE138"/>
    <mergeCell ref="AF138:AH138"/>
    <mergeCell ref="AI138:AK138"/>
    <mergeCell ref="AL138:AN138"/>
    <mergeCell ref="AO138:AR138"/>
    <mergeCell ref="AS138:AV138"/>
    <mergeCell ref="AO137:AR137"/>
    <mergeCell ref="AS137:AV137"/>
    <mergeCell ref="B138:D138"/>
    <mergeCell ref="E138:H138"/>
    <mergeCell ref="I138:K138"/>
    <mergeCell ref="L138:N138"/>
    <mergeCell ref="O138:P138"/>
    <mergeCell ref="Q138:V138"/>
    <mergeCell ref="W138:AA138"/>
    <mergeCell ref="AB138:AC138"/>
    <mergeCell ref="W137:AA137"/>
    <mergeCell ref="AB137:AC137"/>
    <mergeCell ref="AD137:AE137"/>
    <mergeCell ref="AF137:AH137"/>
    <mergeCell ref="AI137:AK137"/>
    <mergeCell ref="AL137:AN137"/>
    <mergeCell ref="B137:D137"/>
    <mergeCell ref="E137:H137"/>
    <mergeCell ref="I137:K137"/>
    <mergeCell ref="L137:N137"/>
    <mergeCell ref="O137:P137"/>
    <mergeCell ref="Q137:V137"/>
    <mergeCell ref="W136:AA136"/>
    <mergeCell ref="AB136:AC136"/>
    <mergeCell ref="AD136:AE136"/>
    <mergeCell ref="AF136:AH136"/>
    <mergeCell ref="AI136:AK136"/>
    <mergeCell ref="AL136:AN136"/>
    <mergeCell ref="B136:D136"/>
    <mergeCell ref="E136:H136"/>
    <mergeCell ref="I136:K136"/>
    <mergeCell ref="L136:N136"/>
    <mergeCell ref="O136:P136"/>
    <mergeCell ref="Q136:V136"/>
    <mergeCell ref="AO135:AR135"/>
    <mergeCell ref="AS135:AV135"/>
    <mergeCell ref="DH135:EQ136"/>
    <mergeCell ref="ER135:ER136"/>
    <mergeCell ref="ES135:FB136"/>
    <mergeCell ref="FC135:FF136"/>
    <mergeCell ref="AO136:AR136"/>
    <mergeCell ref="AS136:AV136"/>
    <mergeCell ref="W135:AA135"/>
    <mergeCell ref="AB135:AC135"/>
    <mergeCell ref="AD135:AE135"/>
    <mergeCell ref="AF135:AH135"/>
    <mergeCell ref="AI135:AK135"/>
    <mergeCell ref="AL135:AN135"/>
    <mergeCell ref="B135:D135"/>
    <mergeCell ref="E135:H135"/>
    <mergeCell ref="I135:K135"/>
    <mergeCell ref="L135:N135"/>
    <mergeCell ref="O135:P135"/>
    <mergeCell ref="Q135:V135"/>
    <mergeCell ref="AD134:AE134"/>
    <mergeCell ref="AF134:AH134"/>
    <mergeCell ref="AI134:AK134"/>
    <mergeCell ref="AL134:AN134"/>
    <mergeCell ref="AO134:AR134"/>
    <mergeCell ref="AS134:AV134"/>
    <mergeCell ref="ER133:FB134"/>
    <mergeCell ref="FC133:FF134"/>
    <mergeCell ref="B134:D134"/>
    <mergeCell ref="E134:H134"/>
    <mergeCell ref="I134:K134"/>
    <mergeCell ref="L134:N134"/>
    <mergeCell ref="O134:P134"/>
    <mergeCell ref="Q134:V134"/>
    <mergeCell ref="W134:AA134"/>
    <mergeCell ref="AB134:AC134"/>
    <mergeCell ref="AO133:AR133"/>
    <mergeCell ref="AS133:AV133"/>
    <mergeCell ref="DH133:DP134"/>
    <mergeCell ref="DQ133:EC134"/>
    <mergeCell ref="ED133:EL134"/>
    <mergeCell ref="EM133:EQ134"/>
    <mergeCell ref="W133:AA133"/>
    <mergeCell ref="AB133:AC133"/>
    <mergeCell ref="AD133:AE133"/>
    <mergeCell ref="AF133:AH133"/>
    <mergeCell ref="AI133:AK133"/>
    <mergeCell ref="AL133:AN133"/>
    <mergeCell ref="B133:D133"/>
    <mergeCell ref="E133:H133"/>
    <mergeCell ref="I133:K133"/>
    <mergeCell ref="L133:N133"/>
    <mergeCell ref="O133:P133"/>
    <mergeCell ref="Q133:V133"/>
    <mergeCell ref="AD132:AE132"/>
    <mergeCell ref="AF132:AH132"/>
    <mergeCell ref="AI132:AK132"/>
    <mergeCell ref="AL132:AN132"/>
    <mergeCell ref="AO132:AR132"/>
    <mergeCell ref="AS132:AV132"/>
    <mergeCell ref="ER131:FB132"/>
    <mergeCell ref="FC131:FF132"/>
    <mergeCell ref="B132:D132"/>
    <mergeCell ref="E132:H132"/>
    <mergeCell ref="I132:K132"/>
    <mergeCell ref="L132:N132"/>
    <mergeCell ref="O132:P132"/>
    <mergeCell ref="Q132:V132"/>
    <mergeCell ref="W132:AA132"/>
    <mergeCell ref="AB132:AC132"/>
    <mergeCell ref="AO131:AR131"/>
    <mergeCell ref="AS131:AV131"/>
    <mergeCell ref="DH131:DP132"/>
    <mergeCell ref="DQ131:EC132"/>
    <mergeCell ref="ED131:EL132"/>
    <mergeCell ref="EM131:EQ132"/>
    <mergeCell ref="W131:AA131"/>
    <mergeCell ref="AB131:AC131"/>
    <mergeCell ref="AD131:AE131"/>
    <mergeCell ref="AF131:AH131"/>
    <mergeCell ref="AI131:AK131"/>
    <mergeCell ref="AL131:AN131"/>
    <mergeCell ref="B131:D131"/>
    <mergeCell ref="E131:H131"/>
    <mergeCell ref="I131:K131"/>
    <mergeCell ref="L131:N131"/>
    <mergeCell ref="O131:P131"/>
    <mergeCell ref="Q131:V131"/>
    <mergeCell ref="AD130:AE130"/>
    <mergeCell ref="AF130:AH130"/>
    <mergeCell ref="AI130:AK130"/>
    <mergeCell ref="AL130:AN130"/>
    <mergeCell ref="AO130:AR130"/>
    <mergeCell ref="AS130:AV130"/>
    <mergeCell ref="ER129:FB130"/>
    <mergeCell ref="FC129:FF130"/>
    <mergeCell ref="B130:D130"/>
    <mergeCell ref="E130:H130"/>
    <mergeCell ref="I130:K130"/>
    <mergeCell ref="L130:N130"/>
    <mergeCell ref="O130:P130"/>
    <mergeCell ref="Q130:V130"/>
    <mergeCell ref="W130:AA130"/>
    <mergeCell ref="AB130:AC130"/>
    <mergeCell ref="AO129:AR129"/>
    <mergeCell ref="AS129:AV129"/>
    <mergeCell ref="DH129:DP130"/>
    <mergeCell ref="DQ129:EC130"/>
    <mergeCell ref="ED129:EL130"/>
    <mergeCell ref="EM129:EQ130"/>
    <mergeCell ref="W129:AA129"/>
    <mergeCell ref="AB129:AC129"/>
    <mergeCell ref="AD129:AE129"/>
    <mergeCell ref="AF129:AH129"/>
    <mergeCell ref="AI129:AK129"/>
    <mergeCell ref="AL129:AN129"/>
    <mergeCell ref="B129:D129"/>
    <mergeCell ref="E129:H129"/>
    <mergeCell ref="I129:K129"/>
    <mergeCell ref="L129:N129"/>
    <mergeCell ref="O129:P129"/>
    <mergeCell ref="Q129:V129"/>
    <mergeCell ref="AD128:AE128"/>
    <mergeCell ref="AF128:AH128"/>
    <mergeCell ref="AI128:AK128"/>
    <mergeCell ref="AL128:AN128"/>
    <mergeCell ref="AO128:AR128"/>
    <mergeCell ref="AS128:AV128"/>
    <mergeCell ref="ER127:FB128"/>
    <mergeCell ref="FC127:FF128"/>
    <mergeCell ref="B128:D128"/>
    <mergeCell ref="E128:H128"/>
    <mergeCell ref="I128:K128"/>
    <mergeCell ref="L128:N128"/>
    <mergeCell ref="O128:P128"/>
    <mergeCell ref="Q128:V128"/>
    <mergeCell ref="W128:AA128"/>
    <mergeCell ref="AB128:AC128"/>
    <mergeCell ref="AO127:AR127"/>
    <mergeCell ref="AS127:AV127"/>
    <mergeCell ref="DH127:DP128"/>
    <mergeCell ref="DQ127:EC128"/>
    <mergeCell ref="ED127:EL128"/>
    <mergeCell ref="EM127:EQ128"/>
    <mergeCell ref="W127:AA127"/>
    <mergeCell ref="AB127:AC127"/>
    <mergeCell ref="AD127:AE127"/>
    <mergeCell ref="AF127:AH127"/>
    <mergeCell ref="AI127:AK127"/>
    <mergeCell ref="AL127:AN127"/>
    <mergeCell ref="B127:D127"/>
    <mergeCell ref="E127:H127"/>
    <mergeCell ref="I127:K127"/>
    <mergeCell ref="L127:N127"/>
    <mergeCell ref="O127:P127"/>
    <mergeCell ref="Q127:V127"/>
    <mergeCell ref="AD126:AE126"/>
    <mergeCell ref="AF126:AH126"/>
    <mergeCell ref="AI126:AK126"/>
    <mergeCell ref="AL126:AN126"/>
    <mergeCell ref="AO126:AR126"/>
    <mergeCell ref="AS126:AV126"/>
    <mergeCell ref="ER125:FB126"/>
    <mergeCell ref="FC125:FF126"/>
    <mergeCell ref="B126:D126"/>
    <mergeCell ref="E126:H126"/>
    <mergeCell ref="I126:K126"/>
    <mergeCell ref="L126:N126"/>
    <mergeCell ref="O126:P126"/>
    <mergeCell ref="Q126:V126"/>
    <mergeCell ref="W126:AA126"/>
    <mergeCell ref="AB126:AC126"/>
    <mergeCell ref="AO125:AR125"/>
    <mergeCell ref="AS125:AV125"/>
    <mergeCell ref="DH125:DP126"/>
    <mergeCell ref="DQ125:EC126"/>
    <mergeCell ref="ED125:EL126"/>
    <mergeCell ref="EM125:EQ126"/>
    <mergeCell ref="W125:AA125"/>
    <mergeCell ref="AB125:AC125"/>
    <mergeCell ref="AD125:AE125"/>
    <mergeCell ref="AF125:AH125"/>
    <mergeCell ref="AI125:AK125"/>
    <mergeCell ref="AL125:AN125"/>
    <mergeCell ref="B125:D125"/>
    <mergeCell ref="E125:H125"/>
    <mergeCell ref="I125:K125"/>
    <mergeCell ref="L125:N125"/>
    <mergeCell ref="O125:P125"/>
    <mergeCell ref="Q125:V125"/>
    <mergeCell ref="AD124:AE124"/>
    <mergeCell ref="AF124:AH124"/>
    <mergeCell ref="AI124:AK124"/>
    <mergeCell ref="AL124:AN124"/>
    <mergeCell ref="AO124:AR124"/>
    <mergeCell ref="AS124:AV124"/>
    <mergeCell ref="ER123:FB124"/>
    <mergeCell ref="FC123:FF124"/>
    <mergeCell ref="B124:D124"/>
    <mergeCell ref="E124:H124"/>
    <mergeCell ref="I124:K124"/>
    <mergeCell ref="L124:N124"/>
    <mergeCell ref="O124:P124"/>
    <mergeCell ref="Q124:V124"/>
    <mergeCell ref="W124:AA124"/>
    <mergeCell ref="AB124:AC124"/>
    <mergeCell ref="AO123:AR123"/>
    <mergeCell ref="AS123:AV123"/>
    <mergeCell ref="DH123:DP124"/>
    <mergeCell ref="DQ123:EC124"/>
    <mergeCell ref="ED123:EL124"/>
    <mergeCell ref="EM123:EQ124"/>
    <mergeCell ref="W123:AA123"/>
    <mergeCell ref="AB123:AC123"/>
    <mergeCell ref="AD123:AE123"/>
    <mergeCell ref="AF123:AH123"/>
    <mergeCell ref="AI123:AK123"/>
    <mergeCell ref="AL123:AN123"/>
    <mergeCell ref="B123:D123"/>
    <mergeCell ref="E123:H123"/>
    <mergeCell ref="I123:K123"/>
    <mergeCell ref="L123:N123"/>
    <mergeCell ref="O123:P123"/>
    <mergeCell ref="Q123:V123"/>
    <mergeCell ref="AD122:AE122"/>
    <mergeCell ref="AF122:AH122"/>
    <mergeCell ref="AI122:AK122"/>
    <mergeCell ref="AL122:AN122"/>
    <mergeCell ref="AO122:AR122"/>
    <mergeCell ref="AS122:AV122"/>
    <mergeCell ref="ER121:FB122"/>
    <mergeCell ref="FC121:FF122"/>
    <mergeCell ref="B122:D122"/>
    <mergeCell ref="E122:H122"/>
    <mergeCell ref="I122:K122"/>
    <mergeCell ref="L122:N122"/>
    <mergeCell ref="O122:P122"/>
    <mergeCell ref="Q122:V122"/>
    <mergeCell ref="W122:AA122"/>
    <mergeCell ref="AB122:AC122"/>
    <mergeCell ref="AO121:AR121"/>
    <mergeCell ref="AS121:AV121"/>
    <mergeCell ref="DH121:DP122"/>
    <mergeCell ref="DQ121:EC122"/>
    <mergeCell ref="ED121:EL122"/>
    <mergeCell ref="EM121:EQ122"/>
    <mergeCell ref="W121:AA121"/>
    <mergeCell ref="AB121:AC121"/>
    <mergeCell ref="AD121:AE121"/>
    <mergeCell ref="AF121:AH121"/>
    <mergeCell ref="AI121:AK121"/>
    <mergeCell ref="AL121:AN121"/>
    <mergeCell ref="B121:D121"/>
    <mergeCell ref="E121:H121"/>
    <mergeCell ref="I121:K121"/>
    <mergeCell ref="L121:N121"/>
    <mergeCell ref="O121:P121"/>
    <mergeCell ref="Q121:V121"/>
    <mergeCell ref="AB120:AC120"/>
    <mergeCell ref="AD120:AE120"/>
    <mergeCell ref="AF120:AH120"/>
    <mergeCell ref="AI120:AK120"/>
    <mergeCell ref="AL120:AN120"/>
    <mergeCell ref="AO120:AR120"/>
    <mergeCell ref="EM119:EQ120"/>
    <mergeCell ref="ER119:FB120"/>
    <mergeCell ref="FC119:FF120"/>
    <mergeCell ref="B120:D120"/>
    <mergeCell ref="E120:H120"/>
    <mergeCell ref="I120:K120"/>
    <mergeCell ref="L120:N120"/>
    <mergeCell ref="O120:P120"/>
    <mergeCell ref="Q120:V120"/>
    <mergeCell ref="W120:AA120"/>
    <mergeCell ref="AL119:AN119"/>
    <mergeCell ref="AO119:AR119"/>
    <mergeCell ref="AS119:AV119"/>
    <mergeCell ref="DH119:DP120"/>
    <mergeCell ref="DQ119:EC120"/>
    <mergeCell ref="ED119:EL120"/>
    <mergeCell ref="AS120:AV120"/>
    <mergeCell ref="Q119:V119"/>
    <mergeCell ref="W119:AA119"/>
    <mergeCell ref="AB119:AC119"/>
    <mergeCell ref="AD119:AE119"/>
    <mergeCell ref="AF119:AH119"/>
    <mergeCell ref="AI119:AK119"/>
    <mergeCell ref="AF118:AH118"/>
    <mergeCell ref="AI118:AK118"/>
    <mergeCell ref="AL118:AN118"/>
    <mergeCell ref="AO118:AR118"/>
    <mergeCell ref="AS118:AV118"/>
    <mergeCell ref="B119:D119"/>
    <mergeCell ref="E119:H119"/>
    <mergeCell ref="I119:K119"/>
    <mergeCell ref="L119:N119"/>
    <mergeCell ref="O119:P119"/>
    <mergeCell ref="FC117:FF118"/>
    <mergeCell ref="B118:D118"/>
    <mergeCell ref="E118:H118"/>
    <mergeCell ref="I118:K118"/>
    <mergeCell ref="L118:N118"/>
    <mergeCell ref="O118:P118"/>
    <mergeCell ref="Q118:V118"/>
    <mergeCell ref="W118:AA118"/>
    <mergeCell ref="AB118:AC118"/>
    <mergeCell ref="AD118:AE118"/>
    <mergeCell ref="AS117:AV117"/>
    <mergeCell ref="DH117:DP118"/>
    <mergeCell ref="DQ117:EC118"/>
    <mergeCell ref="ED117:EL118"/>
    <mergeCell ref="EM117:EQ118"/>
    <mergeCell ref="ER117:FB118"/>
    <mergeCell ref="AB117:AC117"/>
    <mergeCell ref="AD117:AE117"/>
    <mergeCell ref="AF117:AH117"/>
    <mergeCell ref="AI117:AK117"/>
    <mergeCell ref="AL117:AN117"/>
    <mergeCell ref="AO117:AR117"/>
    <mergeCell ref="AL116:AN116"/>
    <mergeCell ref="AO116:AR116"/>
    <mergeCell ref="AS116:AV116"/>
    <mergeCell ref="B117:D117"/>
    <mergeCell ref="E117:H117"/>
    <mergeCell ref="I117:K117"/>
    <mergeCell ref="L117:N117"/>
    <mergeCell ref="O117:P117"/>
    <mergeCell ref="Q117:V117"/>
    <mergeCell ref="W117:AA117"/>
    <mergeCell ref="Q116:V116"/>
    <mergeCell ref="W116:AA116"/>
    <mergeCell ref="AB116:AC116"/>
    <mergeCell ref="AD116:AE116"/>
    <mergeCell ref="AF116:AH116"/>
    <mergeCell ref="AI116:AK116"/>
    <mergeCell ref="DQ115:EC116"/>
    <mergeCell ref="ED115:EL116"/>
    <mergeCell ref="EM115:EQ116"/>
    <mergeCell ref="ER115:FB116"/>
    <mergeCell ref="FC115:FF116"/>
    <mergeCell ref="B116:D116"/>
    <mergeCell ref="E116:H116"/>
    <mergeCell ref="I116:K116"/>
    <mergeCell ref="L116:N116"/>
    <mergeCell ref="O116:P116"/>
    <mergeCell ref="W115:AA115"/>
    <mergeCell ref="AB115:AC115"/>
    <mergeCell ref="AD115:AE115"/>
    <mergeCell ref="AF115:AH115"/>
    <mergeCell ref="AI115:AK115"/>
    <mergeCell ref="AL115:AN115"/>
    <mergeCell ref="B115:D115"/>
    <mergeCell ref="E115:H115"/>
    <mergeCell ref="I115:K115"/>
    <mergeCell ref="L115:N115"/>
    <mergeCell ref="O115:P115"/>
    <mergeCell ref="Q115:V115"/>
    <mergeCell ref="AB114:AC114"/>
    <mergeCell ref="AD114:AE114"/>
    <mergeCell ref="AF114:AH114"/>
    <mergeCell ref="AI114:AK114"/>
    <mergeCell ref="AL114:AN114"/>
    <mergeCell ref="AO114:AR114"/>
    <mergeCell ref="EM113:EQ114"/>
    <mergeCell ref="ER113:FB114"/>
    <mergeCell ref="FC113:FF114"/>
    <mergeCell ref="B114:D114"/>
    <mergeCell ref="E114:H114"/>
    <mergeCell ref="I114:K114"/>
    <mergeCell ref="L114:N114"/>
    <mergeCell ref="O114:P114"/>
    <mergeCell ref="Q114:V114"/>
    <mergeCell ref="W114:AA114"/>
    <mergeCell ref="AO113:AR113"/>
    <mergeCell ref="AS113:AV113"/>
    <mergeCell ref="DE113:DG136"/>
    <mergeCell ref="DH113:DP114"/>
    <mergeCell ref="DQ113:EC114"/>
    <mergeCell ref="ED113:EL114"/>
    <mergeCell ref="AS114:AV114"/>
    <mergeCell ref="AO115:AR115"/>
    <mergeCell ref="AS115:AV115"/>
    <mergeCell ref="DH115:DP116"/>
    <mergeCell ref="W113:AA113"/>
    <mergeCell ref="AB113:AC113"/>
    <mergeCell ref="AD113:AE113"/>
    <mergeCell ref="AF113:AH113"/>
    <mergeCell ref="AI113:AK113"/>
    <mergeCell ref="AL113:AN113"/>
    <mergeCell ref="B113:D113"/>
    <mergeCell ref="E113:H113"/>
    <mergeCell ref="I113:K113"/>
    <mergeCell ref="L113:N113"/>
    <mergeCell ref="O113:P113"/>
    <mergeCell ref="Q113:V113"/>
    <mergeCell ref="AO110:AR112"/>
    <mergeCell ref="AS110:AV112"/>
    <mergeCell ref="I111:P111"/>
    <mergeCell ref="Q111:V112"/>
    <mergeCell ref="AI111:AN111"/>
    <mergeCell ref="I112:K112"/>
    <mergeCell ref="L112:N112"/>
    <mergeCell ref="O112:P112"/>
    <mergeCell ref="AI112:AK112"/>
    <mergeCell ref="AL112:AN112"/>
    <mergeCell ref="DE108:DI109"/>
    <mergeCell ref="DJ108:EC109"/>
    <mergeCell ref="B110:D112"/>
    <mergeCell ref="E110:H112"/>
    <mergeCell ref="I110:V110"/>
    <mergeCell ref="W110:AA112"/>
    <mergeCell ref="AB110:AC112"/>
    <mergeCell ref="AD110:AE112"/>
    <mergeCell ref="AF110:AH112"/>
    <mergeCell ref="AI110:AN110"/>
    <mergeCell ref="EU106:EV106"/>
    <mergeCell ref="EW106:EX106"/>
    <mergeCell ref="EY106:EZ106"/>
    <mergeCell ref="FA106:FB106"/>
    <mergeCell ref="FC106:FD106"/>
    <mergeCell ref="FE106:FF106"/>
    <mergeCell ref="EB106:EC107"/>
    <mergeCell ref="EH106:EL106"/>
    <mergeCell ref="EM106:EN106"/>
    <mergeCell ref="EO106:EP106"/>
    <mergeCell ref="EQ106:ER106"/>
    <mergeCell ref="ES106:ET106"/>
    <mergeCell ref="EH107:EL111"/>
    <mergeCell ref="EM107:FF111"/>
    <mergeCell ref="DP106:DQ107"/>
    <mergeCell ref="DR106:DS107"/>
    <mergeCell ref="DT106:DU107"/>
    <mergeCell ref="DV106:DW107"/>
    <mergeCell ref="DX106:DY107"/>
    <mergeCell ref="DZ106:EA107"/>
    <mergeCell ref="FC104:FF104"/>
    <mergeCell ref="B105:H106"/>
    <mergeCell ref="I105:O105"/>
    <mergeCell ref="P105:V106"/>
    <mergeCell ref="W105:AE106"/>
    <mergeCell ref="I106:O106"/>
    <mergeCell ref="DE106:DI107"/>
    <mergeCell ref="DJ106:DK107"/>
    <mergeCell ref="DL106:DM107"/>
    <mergeCell ref="DN106:DO107"/>
    <mergeCell ref="EJ104:EM104"/>
    <mergeCell ref="EN104:EP104"/>
    <mergeCell ref="EQ104:ES104"/>
    <mergeCell ref="ET104:EV104"/>
    <mergeCell ref="EW104:EY104"/>
    <mergeCell ref="EZ104:FB104"/>
    <mergeCell ref="AS102:AS103"/>
    <mergeCell ref="AT102:AT103"/>
    <mergeCell ref="AU102:AU103"/>
    <mergeCell ref="AV102:AV103"/>
    <mergeCell ref="B104:M104"/>
    <mergeCell ref="N104:AE104"/>
    <mergeCell ref="AF104:AL108"/>
    <mergeCell ref="AM104:AV108"/>
    <mergeCell ref="B107:M108"/>
    <mergeCell ref="N107:AE108"/>
    <mergeCell ref="DD101:FG102"/>
    <mergeCell ref="B102:M103"/>
    <mergeCell ref="N102:AE103"/>
    <mergeCell ref="AF102:AL103"/>
    <mergeCell ref="AM102:AM103"/>
    <mergeCell ref="AN102:AN103"/>
    <mergeCell ref="AO102:AO103"/>
    <mergeCell ref="AP102:AP103"/>
    <mergeCell ref="AQ102:AQ103"/>
    <mergeCell ref="AR102:AR103"/>
    <mergeCell ref="ET97:EX97"/>
    <mergeCell ref="EY97:FC97"/>
    <mergeCell ref="AI98:AK98"/>
    <mergeCell ref="AL98:AN98"/>
    <mergeCell ref="AO98:AR98"/>
    <mergeCell ref="AS98:AV98"/>
    <mergeCell ref="AI96:AK96"/>
    <mergeCell ref="AL96:AN96"/>
    <mergeCell ref="AO96:AR96"/>
    <mergeCell ref="AS96:AV96"/>
    <mergeCell ref="EJ97:EN97"/>
    <mergeCell ref="EO97:ES97"/>
    <mergeCell ref="AS94:AV94"/>
    <mergeCell ref="B96:H96"/>
    <mergeCell ref="I96:K96"/>
    <mergeCell ref="L96:N96"/>
    <mergeCell ref="O96:P96"/>
    <mergeCell ref="Q96:V96"/>
    <mergeCell ref="W96:AA96"/>
    <mergeCell ref="AB96:AC96"/>
    <mergeCell ref="AD96:AE96"/>
    <mergeCell ref="AF96:AH96"/>
    <mergeCell ref="AB94:AC94"/>
    <mergeCell ref="AD94:AE94"/>
    <mergeCell ref="AF94:AH94"/>
    <mergeCell ref="AI94:AK94"/>
    <mergeCell ref="AL94:AN94"/>
    <mergeCell ref="AO94:AR94"/>
    <mergeCell ref="DI93:EF94"/>
    <mergeCell ref="EG93:EV94"/>
    <mergeCell ref="EW93:EY94"/>
    <mergeCell ref="B94:D94"/>
    <mergeCell ref="E94:H94"/>
    <mergeCell ref="I94:K94"/>
    <mergeCell ref="L94:N94"/>
    <mergeCell ref="O94:P94"/>
    <mergeCell ref="Q94:V94"/>
    <mergeCell ref="W94:AA94"/>
    <mergeCell ref="AD93:AE93"/>
    <mergeCell ref="AF93:AH93"/>
    <mergeCell ref="AI93:AK93"/>
    <mergeCell ref="AL93:AN93"/>
    <mergeCell ref="AO93:AR93"/>
    <mergeCell ref="AS93:AV93"/>
    <mergeCell ref="AO92:AR92"/>
    <mergeCell ref="AS92:AV92"/>
    <mergeCell ref="B93:D93"/>
    <mergeCell ref="E93:H93"/>
    <mergeCell ref="I93:K93"/>
    <mergeCell ref="L93:N93"/>
    <mergeCell ref="O93:P93"/>
    <mergeCell ref="Q93:V93"/>
    <mergeCell ref="W93:AA93"/>
    <mergeCell ref="AB93:AC93"/>
    <mergeCell ref="W92:AA92"/>
    <mergeCell ref="AB92:AC92"/>
    <mergeCell ref="AD92:AE92"/>
    <mergeCell ref="AF92:AH92"/>
    <mergeCell ref="AI92:AK92"/>
    <mergeCell ref="AL92:AN92"/>
    <mergeCell ref="B92:D92"/>
    <mergeCell ref="E92:H92"/>
    <mergeCell ref="I92:K92"/>
    <mergeCell ref="L92:N92"/>
    <mergeCell ref="O92:P92"/>
    <mergeCell ref="Q92:V92"/>
    <mergeCell ref="AD91:AE91"/>
    <mergeCell ref="AF91:AH91"/>
    <mergeCell ref="AI91:AK91"/>
    <mergeCell ref="AL91:AN91"/>
    <mergeCell ref="AO91:AR91"/>
    <mergeCell ref="AS91:AV91"/>
    <mergeCell ref="AO90:AR90"/>
    <mergeCell ref="AS90:AV90"/>
    <mergeCell ref="B91:D91"/>
    <mergeCell ref="E91:H91"/>
    <mergeCell ref="I91:K91"/>
    <mergeCell ref="L91:N91"/>
    <mergeCell ref="O91:P91"/>
    <mergeCell ref="Q91:V91"/>
    <mergeCell ref="W91:AA91"/>
    <mergeCell ref="AB91:AC91"/>
    <mergeCell ref="W90:AA90"/>
    <mergeCell ref="AB90:AC90"/>
    <mergeCell ref="AD90:AE90"/>
    <mergeCell ref="AF90:AH90"/>
    <mergeCell ref="AI90:AK90"/>
    <mergeCell ref="AL90:AN90"/>
    <mergeCell ref="DE89:EQ90"/>
    <mergeCell ref="ER89:ER90"/>
    <mergeCell ref="ES89:FB90"/>
    <mergeCell ref="FC89:FF90"/>
    <mergeCell ref="B90:D90"/>
    <mergeCell ref="E90:H90"/>
    <mergeCell ref="I90:K90"/>
    <mergeCell ref="L90:N90"/>
    <mergeCell ref="O90:P90"/>
    <mergeCell ref="Q90:V90"/>
    <mergeCell ref="AD89:AE89"/>
    <mergeCell ref="AF89:AH89"/>
    <mergeCell ref="AI89:AK89"/>
    <mergeCell ref="AL89:AN89"/>
    <mergeCell ref="AO89:AR89"/>
    <mergeCell ref="AS89:AV89"/>
    <mergeCell ref="AO88:AR88"/>
    <mergeCell ref="AS88:AV88"/>
    <mergeCell ref="B89:D89"/>
    <mergeCell ref="E89:H89"/>
    <mergeCell ref="I89:K89"/>
    <mergeCell ref="L89:N89"/>
    <mergeCell ref="O89:P89"/>
    <mergeCell ref="Q89:V89"/>
    <mergeCell ref="W89:AA89"/>
    <mergeCell ref="AB89:AC89"/>
    <mergeCell ref="W88:AA88"/>
    <mergeCell ref="AB88:AC88"/>
    <mergeCell ref="AD88:AE88"/>
    <mergeCell ref="AF88:AH88"/>
    <mergeCell ref="AI88:AK88"/>
    <mergeCell ref="AL88:AN88"/>
    <mergeCell ref="B88:D88"/>
    <mergeCell ref="E88:H88"/>
    <mergeCell ref="I88:K88"/>
    <mergeCell ref="L88:N88"/>
    <mergeCell ref="O88:P88"/>
    <mergeCell ref="Q88:V88"/>
    <mergeCell ref="W87:AA87"/>
    <mergeCell ref="AB87:AC87"/>
    <mergeCell ref="AD87:AE87"/>
    <mergeCell ref="AF87:AH87"/>
    <mergeCell ref="AI87:AK87"/>
    <mergeCell ref="AL87:AN87"/>
    <mergeCell ref="B87:D87"/>
    <mergeCell ref="E87:H87"/>
    <mergeCell ref="I87:K87"/>
    <mergeCell ref="L87:N87"/>
    <mergeCell ref="O87:P87"/>
    <mergeCell ref="Q87:V87"/>
    <mergeCell ref="AO86:AR86"/>
    <mergeCell ref="AS86:AV86"/>
    <mergeCell ref="DH86:EQ87"/>
    <mergeCell ref="ER86:ER87"/>
    <mergeCell ref="ES86:FB87"/>
    <mergeCell ref="FC86:FF87"/>
    <mergeCell ref="AO87:AR87"/>
    <mergeCell ref="AS87:AV87"/>
    <mergeCell ref="W86:AA86"/>
    <mergeCell ref="AB86:AC86"/>
    <mergeCell ref="AD86:AE86"/>
    <mergeCell ref="AF86:AH86"/>
    <mergeCell ref="AI86:AK86"/>
    <mergeCell ref="AL86:AN86"/>
    <mergeCell ref="B86:D86"/>
    <mergeCell ref="E86:H86"/>
    <mergeCell ref="I86:K86"/>
    <mergeCell ref="L86:N86"/>
    <mergeCell ref="O86:P86"/>
    <mergeCell ref="Q86:V86"/>
    <mergeCell ref="AD85:AE85"/>
    <mergeCell ref="AF85:AH85"/>
    <mergeCell ref="AI85:AK85"/>
    <mergeCell ref="AL85:AN85"/>
    <mergeCell ref="AO85:AR85"/>
    <mergeCell ref="AS85:AV85"/>
    <mergeCell ref="ER84:FB85"/>
    <mergeCell ref="FC84:FF85"/>
    <mergeCell ref="B85:D85"/>
    <mergeCell ref="E85:H85"/>
    <mergeCell ref="I85:K85"/>
    <mergeCell ref="L85:N85"/>
    <mergeCell ref="O85:P85"/>
    <mergeCell ref="Q85:V85"/>
    <mergeCell ref="W85:AA85"/>
    <mergeCell ref="AB85:AC85"/>
    <mergeCell ref="AO84:AR84"/>
    <mergeCell ref="AS84:AV84"/>
    <mergeCell ref="DH84:DP85"/>
    <mergeCell ref="DQ84:EC85"/>
    <mergeCell ref="ED84:EL85"/>
    <mergeCell ref="EM84:EQ85"/>
    <mergeCell ref="W84:AA84"/>
    <mergeCell ref="AB84:AC84"/>
    <mergeCell ref="AD84:AE84"/>
    <mergeCell ref="AF84:AH84"/>
    <mergeCell ref="AI84:AK84"/>
    <mergeCell ref="AL84:AN84"/>
    <mergeCell ref="B84:D84"/>
    <mergeCell ref="E84:H84"/>
    <mergeCell ref="I84:K84"/>
    <mergeCell ref="L84:N84"/>
    <mergeCell ref="O84:P84"/>
    <mergeCell ref="Q84:V84"/>
    <mergeCell ref="AD83:AE83"/>
    <mergeCell ref="AF83:AH83"/>
    <mergeCell ref="AI83:AK83"/>
    <mergeCell ref="AL83:AN83"/>
    <mergeCell ref="AO83:AR83"/>
    <mergeCell ref="AS83:AV83"/>
    <mergeCell ref="ER82:FB83"/>
    <mergeCell ref="FC82:FF83"/>
    <mergeCell ref="B83:D83"/>
    <mergeCell ref="E83:H83"/>
    <mergeCell ref="I83:K83"/>
    <mergeCell ref="L83:N83"/>
    <mergeCell ref="O83:P83"/>
    <mergeCell ref="Q83:V83"/>
    <mergeCell ref="W83:AA83"/>
    <mergeCell ref="AB83:AC83"/>
    <mergeCell ref="AO82:AR82"/>
    <mergeCell ref="AS82:AV82"/>
    <mergeCell ref="DH82:DP83"/>
    <mergeCell ref="DQ82:EC83"/>
    <mergeCell ref="ED82:EL83"/>
    <mergeCell ref="EM82:EQ83"/>
    <mergeCell ref="W82:AA82"/>
    <mergeCell ref="AB82:AC82"/>
    <mergeCell ref="AD82:AE82"/>
    <mergeCell ref="AF82:AH82"/>
    <mergeCell ref="AI82:AK82"/>
    <mergeCell ref="AL82:AN82"/>
    <mergeCell ref="B82:D82"/>
    <mergeCell ref="E82:H82"/>
    <mergeCell ref="I82:K82"/>
    <mergeCell ref="L82:N82"/>
    <mergeCell ref="O82:P82"/>
    <mergeCell ref="Q82:V82"/>
    <mergeCell ref="AD81:AE81"/>
    <mergeCell ref="AF81:AH81"/>
    <mergeCell ref="AI81:AK81"/>
    <mergeCell ref="AL81:AN81"/>
    <mergeCell ref="AO81:AR81"/>
    <mergeCell ref="AS81:AV81"/>
    <mergeCell ref="ER80:FB81"/>
    <mergeCell ref="FC80:FF81"/>
    <mergeCell ref="B81:D81"/>
    <mergeCell ref="E81:H81"/>
    <mergeCell ref="I81:K81"/>
    <mergeCell ref="L81:N81"/>
    <mergeCell ref="O81:P81"/>
    <mergeCell ref="Q81:V81"/>
    <mergeCell ref="W81:AA81"/>
    <mergeCell ref="AB81:AC81"/>
    <mergeCell ref="AO80:AR80"/>
    <mergeCell ref="AS80:AV80"/>
    <mergeCell ref="DH80:DP81"/>
    <mergeCell ref="DQ80:EC81"/>
    <mergeCell ref="ED80:EL81"/>
    <mergeCell ref="EM80:EQ81"/>
    <mergeCell ref="W80:AA80"/>
    <mergeCell ref="AB80:AC80"/>
    <mergeCell ref="AD80:AE80"/>
    <mergeCell ref="AF80:AH80"/>
    <mergeCell ref="AI80:AK80"/>
    <mergeCell ref="AL80:AN80"/>
    <mergeCell ref="B80:D80"/>
    <mergeCell ref="E80:H80"/>
    <mergeCell ref="I80:K80"/>
    <mergeCell ref="L80:N80"/>
    <mergeCell ref="O80:P80"/>
    <mergeCell ref="Q80:V80"/>
    <mergeCell ref="AD79:AE79"/>
    <mergeCell ref="AF79:AH79"/>
    <mergeCell ref="AI79:AK79"/>
    <mergeCell ref="AL79:AN79"/>
    <mergeCell ref="AO79:AR79"/>
    <mergeCell ref="AS79:AV79"/>
    <mergeCell ref="ER78:FB79"/>
    <mergeCell ref="FC78:FF79"/>
    <mergeCell ref="B79:D79"/>
    <mergeCell ref="E79:H79"/>
    <mergeCell ref="I79:K79"/>
    <mergeCell ref="L79:N79"/>
    <mergeCell ref="O79:P79"/>
    <mergeCell ref="Q79:V79"/>
    <mergeCell ref="W79:AA79"/>
    <mergeCell ref="AB79:AC79"/>
    <mergeCell ref="AO78:AR78"/>
    <mergeCell ref="AS78:AV78"/>
    <mergeCell ref="DH78:DP79"/>
    <mergeCell ref="DQ78:EC79"/>
    <mergeCell ref="ED78:EL79"/>
    <mergeCell ref="EM78:EQ79"/>
    <mergeCell ref="W78:AA78"/>
    <mergeCell ref="AB78:AC78"/>
    <mergeCell ref="AD78:AE78"/>
    <mergeCell ref="AF78:AH78"/>
    <mergeCell ref="AI78:AK78"/>
    <mergeCell ref="AL78:AN78"/>
    <mergeCell ref="B78:D78"/>
    <mergeCell ref="E78:H78"/>
    <mergeCell ref="I78:K78"/>
    <mergeCell ref="L78:N78"/>
    <mergeCell ref="O78:P78"/>
    <mergeCell ref="Q78:V78"/>
    <mergeCell ref="AD77:AE77"/>
    <mergeCell ref="AF77:AH77"/>
    <mergeCell ref="AI77:AK77"/>
    <mergeCell ref="AL77:AN77"/>
    <mergeCell ref="AO77:AR77"/>
    <mergeCell ref="AS77:AV77"/>
    <mergeCell ref="ER76:FB77"/>
    <mergeCell ref="FC76:FF77"/>
    <mergeCell ref="B77:D77"/>
    <mergeCell ref="E77:H77"/>
    <mergeCell ref="I77:K77"/>
    <mergeCell ref="L77:N77"/>
    <mergeCell ref="O77:P77"/>
    <mergeCell ref="Q77:V77"/>
    <mergeCell ref="W77:AA77"/>
    <mergeCell ref="AB77:AC77"/>
    <mergeCell ref="AO76:AR76"/>
    <mergeCell ref="AS76:AV76"/>
    <mergeCell ref="DH76:DP77"/>
    <mergeCell ref="DQ76:EC77"/>
    <mergeCell ref="ED76:EL77"/>
    <mergeCell ref="EM76:EQ77"/>
    <mergeCell ref="W76:AA76"/>
    <mergeCell ref="AB76:AC76"/>
    <mergeCell ref="AD76:AE76"/>
    <mergeCell ref="AF76:AH76"/>
    <mergeCell ref="AI76:AK76"/>
    <mergeCell ref="AL76:AN76"/>
    <mergeCell ref="B76:D76"/>
    <mergeCell ref="E76:H76"/>
    <mergeCell ref="I76:K76"/>
    <mergeCell ref="L76:N76"/>
    <mergeCell ref="O76:P76"/>
    <mergeCell ref="Q76:V76"/>
    <mergeCell ref="AD75:AE75"/>
    <mergeCell ref="AF75:AH75"/>
    <mergeCell ref="AI75:AK75"/>
    <mergeCell ref="AL75:AN75"/>
    <mergeCell ref="AO75:AR75"/>
    <mergeCell ref="AS75:AV75"/>
    <mergeCell ref="ER74:FB75"/>
    <mergeCell ref="FC74:FF75"/>
    <mergeCell ref="B75:D75"/>
    <mergeCell ref="E75:H75"/>
    <mergeCell ref="I75:K75"/>
    <mergeCell ref="L75:N75"/>
    <mergeCell ref="O75:P75"/>
    <mergeCell ref="Q75:V75"/>
    <mergeCell ref="W75:AA75"/>
    <mergeCell ref="AB75:AC75"/>
    <mergeCell ref="AO74:AR74"/>
    <mergeCell ref="AS74:AV74"/>
    <mergeCell ref="DH74:DP75"/>
    <mergeCell ref="DQ74:EC75"/>
    <mergeCell ref="ED74:EL75"/>
    <mergeCell ref="EM74:EQ75"/>
    <mergeCell ref="W74:AA74"/>
    <mergeCell ref="AB74:AC74"/>
    <mergeCell ref="AD74:AE74"/>
    <mergeCell ref="AF74:AH74"/>
    <mergeCell ref="AI74:AK74"/>
    <mergeCell ref="AL74:AN74"/>
    <mergeCell ref="B74:D74"/>
    <mergeCell ref="E74:H74"/>
    <mergeCell ref="I74:K74"/>
    <mergeCell ref="L74:N74"/>
    <mergeCell ref="O74:P74"/>
    <mergeCell ref="Q74:V74"/>
    <mergeCell ref="AD73:AE73"/>
    <mergeCell ref="AF73:AH73"/>
    <mergeCell ref="AI73:AK73"/>
    <mergeCell ref="AL73:AN73"/>
    <mergeCell ref="AO73:AR73"/>
    <mergeCell ref="AS73:AV73"/>
    <mergeCell ref="ER72:FB73"/>
    <mergeCell ref="FC72:FF73"/>
    <mergeCell ref="B73:D73"/>
    <mergeCell ref="E73:H73"/>
    <mergeCell ref="I73:K73"/>
    <mergeCell ref="L73:N73"/>
    <mergeCell ref="O73:P73"/>
    <mergeCell ref="Q73:V73"/>
    <mergeCell ref="W73:AA73"/>
    <mergeCell ref="AB73:AC73"/>
    <mergeCell ref="AO72:AR72"/>
    <mergeCell ref="AS72:AV72"/>
    <mergeCell ref="DH72:DP73"/>
    <mergeCell ref="DQ72:EC73"/>
    <mergeCell ref="ED72:EL73"/>
    <mergeCell ref="EM72:EQ73"/>
    <mergeCell ref="W72:AA72"/>
    <mergeCell ref="AB72:AC72"/>
    <mergeCell ref="AD72:AE72"/>
    <mergeCell ref="AF72:AH72"/>
    <mergeCell ref="AI72:AK72"/>
    <mergeCell ref="AL72:AN72"/>
    <mergeCell ref="B72:D72"/>
    <mergeCell ref="E72:H72"/>
    <mergeCell ref="I72:K72"/>
    <mergeCell ref="L72:N72"/>
    <mergeCell ref="O72:P72"/>
    <mergeCell ref="Q72:V72"/>
    <mergeCell ref="AD71:AE71"/>
    <mergeCell ref="AF71:AH71"/>
    <mergeCell ref="AI71:AK71"/>
    <mergeCell ref="AL71:AN71"/>
    <mergeCell ref="AO71:AR71"/>
    <mergeCell ref="AS71:AV71"/>
    <mergeCell ref="ER70:FB71"/>
    <mergeCell ref="FC70:FF71"/>
    <mergeCell ref="B71:D71"/>
    <mergeCell ref="E71:H71"/>
    <mergeCell ref="I71:K71"/>
    <mergeCell ref="L71:N71"/>
    <mergeCell ref="O71:P71"/>
    <mergeCell ref="Q71:V71"/>
    <mergeCell ref="W71:AA71"/>
    <mergeCell ref="AB71:AC71"/>
    <mergeCell ref="AO70:AR70"/>
    <mergeCell ref="AS70:AV70"/>
    <mergeCell ref="DH70:DP71"/>
    <mergeCell ref="DQ70:EC71"/>
    <mergeCell ref="ED70:EL71"/>
    <mergeCell ref="EM70:EQ71"/>
    <mergeCell ref="W70:AA70"/>
    <mergeCell ref="AB70:AC70"/>
    <mergeCell ref="AD70:AE70"/>
    <mergeCell ref="AF70:AH70"/>
    <mergeCell ref="AI70:AK70"/>
    <mergeCell ref="AL70:AN70"/>
    <mergeCell ref="B70:D70"/>
    <mergeCell ref="E70:H70"/>
    <mergeCell ref="I70:K70"/>
    <mergeCell ref="L70:N70"/>
    <mergeCell ref="O70:P70"/>
    <mergeCell ref="Q70:V70"/>
    <mergeCell ref="AD69:AE69"/>
    <mergeCell ref="AF69:AH69"/>
    <mergeCell ref="AI69:AK69"/>
    <mergeCell ref="AL69:AN69"/>
    <mergeCell ref="AO69:AR69"/>
    <mergeCell ref="AS69:AV69"/>
    <mergeCell ref="ER68:FB69"/>
    <mergeCell ref="FC68:FF69"/>
    <mergeCell ref="B69:D69"/>
    <mergeCell ref="E69:H69"/>
    <mergeCell ref="I69:K69"/>
    <mergeCell ref="L69:N69"/>
    <mergeCell ref="O69:P69"/>
    <mergeCell ref="Q69:V69"/>
    <mergeCell ref="W69:AA69"/>
    <mergeCell ref="AB69:AC69"/>
    <mergeCell ref="AO68:AR68"/>
    <mergeCell ref="AS68:AV68"/>
    <mergeCell ref="DH68:DP69"/>
    <mergeCell ref="DQ68:EC69"/>
    <mergeCell ref="ED68:EL69"/>
    <mergeCell ref="EM68:EQ69"/>
    <mergeCell ref="W68:AA68"/>
    <mergeCell ref="AB68:AC68"/>
    <mergeCell ref="AD68:AE68"/>
    <mergeCell ref="AF68:AH68"/>
    <mergeCell ref="AI68:AK68"/>
    <mergeCell ref="AL68:AN68"/>
    <mergeCell ref="B68:D68"/>
    <mergeCell ref="E68:H68"/>
    <mergeCell ref="I68:K68"/>
    <mergeCell ref="L68:N68"/>
    <mergeCell ref="O68:P68"/>
    <mergeCell ref="Q68:V68"/>
    <mergeCell ref="AD67:AE67"/>
    <mergeCell ref="AF67:AH67"/>
    <mergeCell ref="AI67:AK67"/>
    <mergeCell ref="AL67:AN67"/>
    <mergeCell ref="AO67:AR67"/>
    <mergeCell ref="AS67:AV67"/>
    <mergeCell ref="ER66:FB67"/>
    <mergeCell ref="FC66:FF67"/>
    <mergeCell ref="B67:D67"/>
    <mergeCell ref="E67:H67"/>
    <mergeCell ref="I67:K67"/>
    <mergeCell ref="L67:N67"/>
    <mergeCell ref="O67:P67"/>
    <mergeCell ref="Q67:V67"/>
    <mergeCell ref="W67:AA67"/>
    <mergeCell ref="AB67:AC67"/>
    <mergeCell ref="AO66:AR66"/>
    <mergeCell ref="AS66:AV66"/>
    <mergeCell ref="DH66:DP67"/>
    <mergeCell ref="DQ66:EC67"/>
    <mergeCell ref="ED66:EL67"/>
    <mergeCell ref="EM66:EQ67"/>
    <mergeCell ref="W66:AA66"/>
    <mergeCell ref="AB66:AC66"/>
    <mergeCell ref="AD66:AE66"/>
    <mergeCell ref="AF66:AH66"/>
    <mergeCell ref="AI66:AK66"/>
    <mergeCell ref="AL66:AN66"/>
    <mergeCell ref="B66:D66"/>
    <mergeCell ref="E66:H66"/>
    <mergeCell ref="I66:K66"/>
    <mergeCell ref="L66:N66"/>
    <mergeCell ref="O66:P66"/>
    <mergeCell ref="Q66:V66"/>
    <mergeCell ref="AD65:AE65"/>
    <mergeCell ref="AF65:AH65"/>
    <mergeCell ref="AI65:AK65"/>
    <mergeCell ref="AL65:AN65"/>
    <mergeCell ref="AO65:AR65"/>
    <mergeCell ref="AS65:AV65"/>
    <mergeCell ref="ER64:FB65"/>
    <mergeCell ref="FC64:FF65"/>
    <mergeCell ref="B65:D65"/>
    <mergeCell ref="E65:H65"/>
    <mergeCell ref="I65:K65"/>
    <mergeCell ref="L65:N65"/>
    <mergeCell ref="O65:P65"/>
    <mergeCell ref="Q65:V65"/>
    <mergeCell ref="W65:AA65"/>
    <mergeCell ref="AB65:AC65"/>
    <mergeCell ref="AS64:AV64"/>
    <mergeCell ref="DE64:DG87"/>
    <mergeCell ref="DH64:DP65"/>
    <mergeCell ref="DQ64:EC65"/>
    <mergeCell ref="ED64:EL65"/>
    <mergeCell ref="EM64:EQ65"/>
    <mergeCell ref="AB64:AC64"/>
    <mergeCell ref="AD64:AE64"/>
    <mergeCell ref="AF64:AH64"/>
    <mergeCell ref="AI64:AK64"/>
    <mergeCell ref="AL64:AN64"/>
    <mergeCell ref="AO64:AR64"/>
    <mergeCell ref="O63:P63"/>
    <mergeCell ref="AI63:AK63"/>
    <mergeCell ref="AL63:AN63"/>
    <mergeCell ref="B64:D64"/>
    <mergeCell ref="E64:H64"/>
    <mergeCell ref="I64:K64"/>
    <mergeCell ref="L64:N64"/>
    <mergeCell ref="O64:P64"/>
    <mergeCell ref="Q64:V64"/>
    <mergeCell ref="W64:AA64"/>
    <mergeCell ref="AD61:AE63"/>
    <mergeCell ref="AF61:AH63"/>
    <mergeCell ref="AI61:AN61"/>
    <mergeCell ref="AO61:AR63"/>
    <mergeCell ref="AS61:AV63"/>
    <mergeCell ref="I62:P62"/>
    <mergeCell ref="Q62:V63"/>
    <mergeCell ref="AI62:AN62"/>
    <mergeCell ref="I63:K63"/>
    <mergeCell ref="L63:N63"/>
    <mergeCell ref="EH58:EL62"/>
    <mergeCell ref="EM58:FF62"/>
    <mergeCell ref="DE59:DI60"/>
    <mergeCell ref="DJ59:EC60"/>
    <mergeCell ref="GA59:GJ60"/>
    <mergeCell ref="B61:D63"/>
    <mergeCell ref="E61:H63"/>
    <mergeCell ref="I61:V61"/>
    <mergeCell ref="W61:AA63"/>
    <mergeCell ref="AB61:AC63"/>
    <mergeCell ref="EW57:EX57"/>
    <mergeCell ref="EY57:EZ57"/>
    <mergeCell ref="FA57:FB57"/>
    <mergeCell ref="FC57:FD57"/>
    <mergeCell ref="FE57:FF57"/>
    <mergeCell ref="GA57:GJ58"/>
    <mergeCell ref="EH57:EL57"/>
    <mergeCell ref="EM57:EN57"/>
    <mergeCell ref="EO57:EP57"/>
    <mergeCell ref="EQ57:ER57"/>
    <mergeCell ref="ES57:ET57"/>
    <mergeCell ref="EU57:EV57"/>
    <mergeCell ref="DR57:DS58"/>
    <mergeCell ref="DT57:DU58"/>
    <mergeCell ref="DV57:DW58"/>
    <mergeCell ref="DX57:DY58"/>
    <mergeCell ref="DZ57:EA58"/>
    <mergeCell ref="EB57:EC58"/>
    <mergeCell ref="I57:O57"/>
    <mergeCell ref="DE57:DI58"/>
    <mergeCell ref="DJ57:DK58"/>
    <mergeCell ref="DL57:DM58"/>
    <mergeCell ref="DN57:DO58"/>
    <mergeCell ref="DP57:DQ58"/>
    <mergeCell ref="B58:M59"/>
    <mergeCell ref="N58:AE59"/>
    <mergeCell ref="EQ55:ES55"/>
    <mergeCell ref="ET55:EV55"/>
    <mergeCell ref="EW55:EY55"/>
    <mergeCell ref="EZ55:FB55"/>
    <mergeCell ref="FC55:FF55"/>
    <mergeCell ref="GA55:GJ56"/>
    <mergeCell ref="B55:M55"/>
    <mergeCell ref="N55:AE55"/>
    <mergeCell ref="AF55:AL59"/>
    <mergeCell ref="AM55:AV59"/>
    <mergeCell ref="EJ55:EM55"/>
    <mergeCell ref="EN55:EP55"/>
    <mergeCell ref="B56:H57"/>
    <mergeCell ref="I56:O56"/>
    <mergeCell ref="P56:V57"/>
    <mergeCell ref="W56:AE57"/>
    <mergeCell ref="AR53:AR54"/>
    <mergeCell ref="AS53:AS54"/>
    <mergeCell ref="AT53:AT54"/>
    <mergeCell ref="AU53:AU54"/>
    <mergeCell ref="AV53:AV54"/>
    <mergeCell ref="GA53:GJ54"/>
    <mergeCell ref="GA51:GJ52"/>
    <mergeCell ref="DD52:FG53"/>
    <mergeCell ref="B53:M54"/>
    <mergeCell ref="N53:AE54"/>
    <mergeCell ref="AF53:AL54"/>
    <mergeCell ref="AM53:AM54"/>
    <mergeCell ref="AN53:AN54"/>
    <mergeCell ref="AO53:AO54"/>
    <mergeCell ref="AP53:AP54"/>
    <mergeCell ref="AQ53:AQ54"/>
    <mergeCell ref="GU48:GW48"/>
    <mergeCell ref="GX48:HY48"/>
    <mergeCell ref="KM48:LU49"/>
    <mergeCell ref="LV48:MH49"/>
    <mergeCell ref="AI49:AK49"/>
    <mergeCell ref="AL49:AN49"/>
    <mergeCell ref="AO49:AR49"/>
    <mergeCell ref="AS49:AV49"/>
    <mergeCell ref="AS47:AV47"/>
    <mergeCell ref="FN47:FW48"/>
    <mergeCell ref="FX47:GH48"/>
    <mergeCell ref="GI47:GT48"/>
    <mergeCell ref="GU47:GW47"/>
    <mergeCell ref="GX47:HY47"/>
    <mergeCell ref="EJ48:EN48"/>
    <mergeCell ref="EO48:ES48"/>
    <mergeCell ref="ET48:EX48"/>
    <mergeCell ref="EY48:FC48"/>
    <mergeCell ref="AB47:AC47"/>
    <mergeCell ref="AD47:AE47"/>
    <mergeCell ref="AF47:AH47"/>
    <mergeCell ref="AI47:AK47"/>
    <mergeCell ref="AL47:AN47"/>
    <mergeCell ref="AO47:AR47"/>
    <mergeCell ref="B47:H47"/>
    <mergeCell ref="I47:K47"/>
    <mergeCell ref="L47:N47"/>
    <mergeCell ref="O47:P47"/>
    <mergeCell ref="Q47:V47"/>
    <mergeCell ref="W47:AA47"/>
    <mergeCell ref="GX45:HY45"/>
    <mergeCell ref="KO45:LB47"/>
    <mergeCell ref="GU46:GW46"/>
    <mergeCell ref="GX46:HY46"/>
    <mergeCell ref="LC46:LU47"/>
    <mergeCell ref="LV46:MH47"/>
    <mergeCell ref="AD45:AE45"/>
    <mergeCell ref="AF45:AH45"/>
    <mergeCell ref="AI45:AK45"/>
    <mergeCell ref="AL45:AN45"/>
    <mergeCell ref="AO45:AR45"/>
    <mergeCell ref="AS45:AV45"/>
    <mergeCell ref="LC44:LU45"/>
    <mergeCell ref="LV44:MH45"/>
    <mergeCell ref="B45:D45"/>
    <mergeCell ref="E45:H45"/>
    <mergeCell ref="I45:K45"/>
    <mergeCell ref="L45:N45"/>
    <mergeCell ref="O45:P45"/>
    <mergeCell ref="Q45:V45"/>
    <mergeCell ref="W45:AA45"/>
    <mergeCell ref="AB45:AC45"/>
    <mergeCell ref="AS44:AV44"/>
    <mergeCell ref="DI44:EF45"/>
    <mergeCell ref="EG44:EV45"/>
    <mergeCell ref="EW44:EY45"/>
    <mergeCell ref="GU44:GW44"/>
    <mergeCell ref="GX44:HY44"/>
    <mergeCell ref="FN45:FW46"/>
    <mergeCell ref="FX45:GH46"/>
    <mergeCell ref="GI45:GT46"/>
    <mergeCell ref="GU45:GW45"/>
    <mergeCell ref="AB44:AC44"/>
    <mergeCell ref="AD44:AE44"/>
    <mergeCell ref="AF44:AH44"/>
    <mergeCell ref="AI44:AK44"/>
    <mergeCell ref="AL44:AN44"/>
    <mergeCell ref="AO44:AR44"/>
    <mergeCell ref="JR43:JT43"/>
    <mergeCell ref="JU43:KC43"/>
    <mergeCell ref="KO43:LB44"/>
    <mergeCell ref="B44:D44"/>
    <mergeCell ref="E44:H44"/>
    <mergeCell ref="I44:K44"/>
    <mergeCell ref="L44:N44"/>
    <mergeCell ref="O44:P44"/>
    <mergeCell ref="Q44:V44"/>
    <mergeCell ref="W44:AA44"/>
    <mergeCell ref="FX43:GH44"/>
    <mergeCell ref="GI43:GT44"/>
    <mergeCell ref="GU43:GW43"/>
    <mergeCell ref="GX43:HY43"/>
    <mergeCell ref="IV43:JC43"/>
    <mergeCell ref="JD43:JK43"/>
    <mergeCell ref="AD43:AE43"/>
    <mergeCell ref="AF43:AH43"/>
    <mergeCell ref="AI43:AK43"/>
    <mergeCell ref="AL43:AN43"/>
    <mergeCell ref="AO43:AR43"/>
    <mergeCell ref="AS43:AV43"/>
    <mergeCell ref="LC42:LU43"/>
    <mergeCell ref="LV42:MH43"/>
    <mergeCell ref="B43:D43"/>
    <mergeCell ref="E43:H43"/>
    <mergeCell ref="I43:K43"/>
    <mergeCell ref="L43:N43"/>
    <mergeCell ref="O43:P43"/>
    <mergeCell ref="Q43:V43"/>
    <mergeCell ref="W43:AA43"/>
    <mergeCell ref="AB43:AC43"/>
    <mergeCell ref="W42:AA42"/>
    <mergeCell ref="AB42:AC42"/>
    <mergeCell ref="AD42:AE42"/>
    <mergeCell ref="AF42:AH42"/>
    <mergeCell ref="AI42:AK42"/>
    <mergeCell ref="AL42:AN42"/>
    <mergeCell ref="B42:D42"/>
    <mergeCell ref="E42:H42"/>
    <mergeCell ref="I42:K42"/>
    <mergeCell ref="L42:N42"/>
    <mergeCell ref="O42:P42"/>
    <mergeCell ref="Q42:V42"/>
    <mergeCell ref="AO41:AR41"/>
    <mergeCell ref="AS41:AV41"/>
    <mergeCell ref="FN41:FW42"/>
    <mergeCell ref="FX41:GH42"/>
    <mergeCell ref="GI41:GT42"/>
    <mergeCell ref="GU41:GW41"/>
    <mergeCell ref="AO42:AR42"/>
    <mergeCell ref="AS42:AV42"/>
    <mergeCell ref="GU42:GW42"/>
    <mergeCell ref="W41:AA41"/>
    <mergeCell ref="AB41:AC41"/>
    <mergeCell ref="AD41:AE41"/>
    <mergeCell ref="AF41:AH41"/>
    <mergeCell ref="AI41:AK41"/>
    <mergeCell ref="AL41:AN41"/>
    <mergeCell ref="KM40:KN47"/>
    <mergeCell ref="KO40:LB42"/>
    <mergeCell ref="LC40:LU41"/>
    <mergeCell ref="LV40:MH41"/>
    <mergeCell ref="B41:D41"/>
    <mergeCell ref="E41:H41"/>
    <mergeCell ref="I41:K41"/>
    <mergeCell ref="L41:N41"/>
    <mergeCell ref="O41:P41"/>
    <mergeCell ref="Q41:V41"/>
    <mergeCell ref="DE40:EQ41"/>
    <mergeCell ref="ER40:ER41"/>
    <mergeCell ref="ES40:FB41"/>
    <mergeCell ref="FC40:FF41"/>
    <mergeCell ref="IH40:IK44"/>
    <mergeCell ref="KK40:KL49"/>
    <mergeCell ref="GX41:HY41"/>
    <mergeCell ref="IM41:IW41"/>
    <mergeCell ref="GX42:HY42"/>
    <mergeCell ref="FN43:FW44"/>
    <mergeCell ref="W40:AA40"/>
    <mergeCell ref="AB40:AC40"/>
    <mergeCell ref="AD40:AE40"/>
    <mergeCell ref="AF40:AH40"/>
    <mergeCell ref="AI40:AK40"/>
    <mergeCell ref="AL40:AN40"/>
    <mergeCell ref="B40:D40"/>
    <mergeCell ref="E40:H40"/>
    <mergeCell ref="I40:K40"/>
    <mergeCell ref="L40:N40"/>
    <mergeCell ref="O40:P40"/>
    <mergeCell ref="Q40:V40"/>
    <mergeCell ref="W39:AA39"/>
    <mergeCell ref="AB39:AC39"/>
    <mergeCell ref="AD39:AE39"/>
    <mergeCell ref="AF39:AH39"/>
    <mergeCell ref="AI39:AK39"/>
    <mergeCell ref="AL39:AN39"/>
    <mergeCell ref="B39:D39"/>
    <mergeCell ref="E39:H39"/>
    <mergeCell ref="I39:K39"/>
    <mergeCell ref="L39:N39"/>
    <mergeCell ref="O39:P39"/>
    <mergeCell ref="Q39:V39"/>
    <mergeCell ref="JD38:JK38"/>
    <mergeCell ref="JR38:JT38"/>
    <mergeCell ref="JU38:KC38"/>
    <mergeCell ref="KK38:KL39"/>
    <mergeCell ref="KM38:LB39"/>
    <mergeCell ref="LC38:MH39"/>
    <mergeCell ref="AF38:AH38"/>
    <mergeCell ref="AI38:AK38"/>
    <mergeCell ref="AL38:AN38"/>
    <mergeCell ref="AO38:AR38"/>
    <mergeCell ref="AS38:AV38"/>
    <mergeCell ref="FN38:FW40"/>
    <mergeCell ref="AO39:AR39"/>
    <mergeCell ref="AS39:AV39"/>
    <mergeCell ref="AO40:AR40"/>
    <mergeCell ref="AS40:AV40"/>
    <mergeCell ref="MI37:MK37"/>
    <mergeCell ref="B38:D38"/>
    <mergeCell ref="E38:H38"/>
    <mergeCell ref="I38:K38"/>
    <mergeCell ref="L38:N38"/>
    <mergeCell ref="O38:P38"/>
    <mergeCell ref="Q38:V38"/>
    <mergeCell ref="W38:AA38"/>
    <mergeCell ref="AB38:AC38"/>
    <mergeCell ref="AD38:AE38"/>
    <mergeCell ref="DH37:EQ38"/>
    <mergeCell ref="ER37:ER38"/>
    <mergeCell ref="ES37:FB38"/>
    <mergeCell ref="FC37:FF38"/>
    <mergeCell ref="FN37:HY37"/>
    <mergeCell ref="LO37:MH37"/>
    <mergeCell ref="FX38:GH40"/>
    <mergeCell ref="GI38:GT40"/>
    <mergeCell ref="GU38:HY40"/>
    <mergeCell ref="IV38:JC38"/>
    <mergeCell ref="AD37:AE37"/>
    <mergeCell ref="AF37:AH37"/>
    <mergeCell ref="AI37:AK37"/>
    <mergeCell ref="AL37:AN37"/>
    <mergeCell ref="AO37:AR37"/>
    <mergeCell ref="AS37:AV37"/>
    <mergeCell ref="AO36:AR36"/>
    <mergeCell ref="AS36:AV36"/>
    <mergeCell ref="B37:D37"/>
    <mergeCell ref="E37:H37"/>
    <mergeCell ref="I37:K37"/>
    <mergeCell ref="L37:N37"/>
    <mergeCell ref="O37:P37"/>
    <mergeCell ref="Q37:V37"/>
    <mergeCell ref="W37:AA37"/>
    <mergeCell ref="AB37:AC37"/>
    <mergeCell ref="W36:AA36"/>
    <mergeCell ref="AB36:AC36"/>
    <mergeCell ref="AD36:AE36"/>
    <mergeCell ref="AF36:AH36"/>
    <mergeCell ref="AI36:AK36"/>
    <mergeCell ref="AL36:AN36"/>
    <mergeCell ref="GU35:GW35"/>
    <mergeCell ref="GX35:HY35"/>
    <mergeCell ref="KN35:KP36"/>
    <mergeCell ref="KQ35:LF36"/>
    <mergeCell ref="B36:D36"/>
    <mergeCell ref="E36:H36"/>
    <mergeCell ref="I36:K36"/>
    <mergeCell ref="L36:N36"/>
    <mergeCell ref="O36:P36"/>
    <mergeCell ref="Q36:V36"/>
    <mergeCell ref="DH35:DP36"/>
    <mergeCell ref="DQ35:EC36"/>
    <mergeCell ref="ED35:EL36"/>
    <mergeCell ref="EM35:EQ36"/>
    <mergeCell ref="ER35:FB36"/>
    <mergeCell ref="FC35:FF36"/>
    <mergeCell ref="AD35:AE35"/>
    <mergeCell ref="AF35:AH35"/>
    <mergeCell ref="AI35:AK35"/>
    <mergeCell ref="AL35:AN35"/>
    <mergeCell ref="AO35:AR35"/>
    <mergeCell ref="AS35:AV35"/>
    <mergeCell ref="GX34:HY34"/>
    <mergeCell ref="LO34:MK36"/>
    <mergeCell ref="B35:D35"/>
    <mergeCell ref="E35:H35"/>
    <mergeCell ref="I35:K35"/>
    <mergeCell ref="L35:N35"/>
    <mergeCell ref="O35:P35"/>
    <mergeCell ref="Q35:V35"/>
    <mergeCell ref="W35:AA35"/>
    <mergeCell ref="AB35:AC35"/>
    <mergeCell ref="AD34:AE34"/>
    <mergeCell ref="AF34:AH34"/>
    <mergeCell ref="AI34:AK34"/>
    <mergeCell ref="AL34:AN34"/>
    <mergeCell ref="AO34:AR34"/>
    <mergeCell ref="AS34:AV34"/>
    <mergeCell ref="LO33:LW33"/>
    <mergeCell ref="LX33:MK33"/>
    <mergeCell ref="B34:D34"/>
    <mergeCell ref="E34:H34"/>
    <mergeCell ref="I34:K34"/>
    <mergeCell ref="L34:N34"/>
    <mergeCell ref="O34:P34"/>
    <mergeCell ref="Q34:V34"/>
    <mergeCell ref="W34:AA34"/>
    <mergeCell ref="AB34:AC34"/>
    <mergeCell ref="ED33:EL34"/>
    <mergeCell ref="EM33:EQ34"/>
    <mergeCell ref="ER33:FB34"/>
    <mergeCell ref="FC33:FF34"/>
    <mergeCell ref="GU33:GW33"/>
    <mergeCell ref="GX33:HY33"/>
    <mergeCell ref="FN34:FW35"/>
    <mergeCell ref="FX34:GF35"/>
    <mergeCell ref="GG34:GT35"/>
    <mergeCell ref="GU34:GW34"/>
    <mergeCell ref="W33:AA33"/>
    <mergeCell ref="AB33:AC33"/>
    <mergeCell ref="AD33:AE33"/>
    <mergeCell ref="AF33:AH33"/>
    <mergeCell ref="AI33:AK33"/>
    <mergeCell ref="AL33:AN33"/>
    <mergeCell ref="B33:D33"/>
    <mergeCell ref="E33:H33"/>
    <mergeCell ref="I33:K33"/>
    <mergeCell ref="L33:N33"/>
    <mergeCell ref="O33:P33"/>
    <mergeCell ref="Q33:V33"/>
    <mergeCell ref="AO32:AR32"/>
    <mergeCell ref="AS32:AV32"/>
    <mergeCell ref="FN32:FW33"/>
    <mergeCell ref="FX32:GF33"/>
    <mergeCell ref="GG32:GT33"/>
    <mergeCell ref="GU32:GW32"/>
    <mergeCell ref="AO33:AR33"/>
    <mergeCell ref="AS33:AV33"/>
    <mergeCell ref="DH33:DP34"/>
    <mergeCell ref="DQ33:EC34"/>
    <mergeCell ref="W32:AA32"/>
    <mergeCell ref="AB32:AC32"/>
    <mergeCell ref="AD32:AE32"/>
    <mergeCell ref="AF32:AH32"/>
    <mergeCell ref="AI32:AK32"/>
    <mergeCell ref="AL32:AN32"/>
    <mergeCell ref="B32:D32"/>
    <mergeCell ref="E32:H32"/>
    <mergeCell ref="I32:K32"/>
    <mergeCell ref="L32:N32"/>
    <mergeCell ref="O32:P32"/>
    <mergeCell ref="Q32:V32"/>
    <mergeCell ref="ED31:EL32"/>
    <mergeCell ref="EM31:EQ32"/>
    <mergeCell ref="ER31:FB32"/>
    <mergeCell ref="FC31:FF32"/>
    <mergeCell ref="GU31:GW31"/>
    <mergeCell ref="GX31:HY31"/>
    <mergeCell ref="GX32:HY32"/>
    <mergeCell ref="W31:AA31"/>
    <mergeCell ref="AB31:AC31"/>
    <mergeCell ref="AD31:AE31"/>
    <mergeCell ref="AF31:AH31"/>
    <mergeCell ref="AI31:AK31"/>
    <mergeCell ref="AL31:AN31"/>
    <mergeCell ref="KI30:KN30"/>
    <mergeCell ref="KO30:LJ30"/>
    <mergeCell ref="LN30:LV30"/>
    <mergeCell ref="LW30:MJ30"/>
    <mergeCell ref="B31:D31"/>
    <mergeCell ref="E31:H31"/>
    <mergeCell ref="I31:K31"/>
    <mergeCell ref="L31:N31"/>
    <mergeCell ref="O31:P31"/>
    <mergeCell ref="Q31:V31"/>
    <mergeCell ref="AF30:AH30"/>
    <mergeCell ref="AI30:AK30"/>
    <mergeCell ref="AL30:AN30"/>
    <mergeCell ref="AO30:AR30"/>
    <mergeCell ref="AS30:AV30"/>
    <mergeCell ref="FN30:FW31"/>
    <mergeCell ref="AO31:AR31"/>
    <mergeCell ref="AS31:AV31"/>
    <mergeCell ref="DH31:DP32"/>
    <mergeCell ref="DQ31:EC32"/>
    <mergeCell ref="JU29:KC29"/>
    <mergeCell ref="B30:D30"/>
    <mergeCell ref="E30:H30"/>
    <mergeCell ref="I30:K30"/>
    <mergeCell ref="L30:N30"/>
    <mergeCell ref="O30:P30"/>
    <mergeCell ref="Q30:V30"/>
    <mergeCell ref="W30:AA30"/>
    <mergeCell ref="AB30:AC30"/>
    <mergeCell ref="AD30:AE30"/>
    <mergeCell ref="EM29:EQ30"/>
    <mergeCell ref="ER29:FB30"/>
    <mergeCell ref="FC29:FF30"/>
    <mergeCell ref="GU29:GW29"/>
    <mergeCell ref="GX29:HY29"/>
    <mergeCell ref="IM29:IW29"/>
    <mergeCell ref="FX30:GF31"/>
    <mergeCell ref="GG30:GT31"/>
    <mergeCell ref="GU30:GW30"/>
    <mergeCell ref="GX30:HY30"/>
    <mergeCell ref="AL29:AN29"/>
    <mergeCell ref="AO29:AR29"/>
    <mergeCell ref="AS29:AV29"/>
    <mergeCell ref="DH29:DP30"/>
    <mergeCell ref="DQ29:EC30"/>
    <mergeCell ref="ED29:EL30"/>
    <mergeCell ref="Q29:V29"/>
    <mergeCell ref="W29:AA29"/>
    <mergeCell ref="AB29:AC29"/>
    <mergeCell ref="AD29:AE29"/>
    <mergeCell ref="AF29:AH29"/>
    <mergeCell ref="AI29:AK29"/>
    <mergeCell ref="FN28:FW29"/>
    <mergeCell ref="FX28:GF29"/>
    <mergeCell ref="GG28:GT29"/>
    <mergeCell ref="GU28:GW28"/>
    <mergeCell ref="GX28:HY28"/>
    <mergeCell ref="B29:D29"/>
    <mergeCell ref="E29:H29"/>
    <mergeCell ref="I29:K29"/>
    <mergeCell ref="L29:N29"/>
    <mergeCell ref="O29:P29"/>
    <mergeCell ref="Q28:V28"/>
    <mergeCell ref="W28:AA28"/>
    <mergeCell ref="AB28:AC28"/>
    <mergeCell ref="AD28:AE28"/>
    <mergeCell ref="AF28:AH28"/>
    <mergeCell ref="AI28:AK28"/>
    <mergeCell ref="EM27:EQ28"/>
    <mergeCell ref="ER27:FB28"/>
    <mergeCell ref="FC27:FF28"/>
    <mergeCell ref="IM27:JO27"/>
    <mergeCell ref="LA27:LS28"/>
    <mergeCell ref="B28:D28"/>
    <mergeCell ref="E28:H28"/>
    <mergeCell ref="I28:K28"/>
    <mergeCell ref="L28:N28"/>
    <mergeCell ref="O28:P28"/>
    <mergeCell ref="AL27:AN27"/>
    <mergeCell ref="AO27:AR27"/>
    <mergeCell ref="AS27:AV27"/>
    <mergeCell ref="DH27:DP28"/>
    <mergeCell ref="DQ27:EC28"/>
    <mergeCell ref="ED27:EL28"/>
    <mergeCell ref="AL28:AN28"/>
    <mergeCell ref="AO28:AR28"/>
    <mergeCell ref="AS28:AV28"/>
    <mergeCell ref="Q27:V27"/>
    <mergeCell ref="W27:AA27"/>
    <mergeCell ref="AB27:AC27"/>
    <mergeCell ref="AD27:AE27"/>
    <mergeCell ref="AF27:AH27"/>
    <mergeCell ref="AI27:AK27"/>
    <mergeCell ref="AL26:AN26"/>
    <mergeCell ref="AO26:AR26"/>
    <mergeCell ref="AS26:AV26"/>
    <mergeCell ref="IF26:IG44"/>
    <mergeCell ref="IH26:IK39"/>
    <mergeCell ref="B27:D27"/>
    <mergeCell ref="E27:H27"/>
    <mergeCell ref="I27:K27"/>
    <mergeCell ref="L27:N27"/>
    <mergeCell ref="O27:P27"/>
    <mergeCell ref="Q26:V26"/>
    <mergeCell ref="W26:AA26"/>
    <mergeCell ref="AB26:AC26"/>
    <mergeCell ref="AD26:AE26"/>
    <mergeCell ref="AF26:AH26"/>
    <mergeCell ref="AI26:AK26"/>
    <mergeCell ref="FC25:FF26"/>
    <mergeCell ref="FN25:FW27"/>
    <mergeCell ref="FX25:GF27"/>
    <mergeCell ref="GG25:GT27"/>
    <mergeCell ref="GU25:HY27"/>
    <mergeCell ref="B26:D26"/>
    <mergeCell ref="E26:H26"/>
    <mergeCell ref="I26:K26"/>
    <mergeCell ref="L26:N26"/>
    <mergeCell ref="O26:P26"/>
    <mergeCell ref="AS25:AV25"/>
    <mergeCell ref="DH25:DP26"/>
    <mergeCell ref="DQ25:EC26"/>
    <mergeCell ref="ED25:EL26"/>
    <mergeCell ref="EM25:EQ26"/>
    <mergeCell ref="ER25:FB26"/>
    <mergeCell ref="AB25:AC25"/>
    <mergeCell ref="AD25:AE25"/>
    <mergeCell ref="AF25:AH25"/>
    <mergeCell ref="AI25:AK25"/>
    <mergeCell ref="AL25:AN25"/>
    <mergeCell ref="AO25:AR25"/>
    <mergeCell ref="AO24:AR24"/>
    <mergeCell ref="AS24:AV24"/>
    <mergeCell ref="FN24:HY24"/>
    <mergeCell ref="B25:D25"/>
    <mergeCell ref="E25:H25"/>
    <mergeCell ref="I25:K25"/>
    <mergeCell ref="L25:N25"/>
    <mergeCell ref="O25:P25"/>
    <mergeCell ref="Q25:V25"/>
    <mergeCell ref="W25:AA25"/>
    <mergeCell ref="W24:AA24"/>
    <mergeCell ref="AB24:AC24"/>
    <mergeCell ref="AD24:AE24"/>
    <mergeCell ref="AF24:AH24"/>
    <mergeCell ref="AI24:AK24"/>
    <mergeCell ref="AL24:AN24"/>
    <mergeCell ref="IO23:JD24"/>
    <mergeCell ref="JE23:JK24"/>
    <mergeCell ref="KM23:LU24"/>
    <mergeCell ref="LV23:MH24"/>
    <mergeCell ref="B24:D24"/>
    <mergeCell ref="E24:H24"/>
    <mergeCell ref="I24:K24"/>
    <mergeCell ref="L24:N24"/>
    <mergeCell ref="O24:P24"/>
    <mergeCell ref="Q24:V24"/>
    <mergeCell ref="DH23:DP24"/>
    <mergeCell ref="DQ23:EC24"/>
    <mergeCell ref="ED23:EL24"/>
    <mergeCell ref="EM23:EQ24"/>
    <mergeCell ref="ER23:FB24"/>
    <mergeCell ref="FC23:FF24"/>
    <mergeCell ref="AD23:AE23"/>
    <mergeCell ref="AF23:AH23"/>
    <mergeCell ref="AI23:AK23"/>
    <mergeCell ref="AL23:AN23"/>
    <mergeCell ref="AO23:AR23"/>
    <mergeCell ref="AS23:AV23"/>
    <mergeCell ref="AO22:AR22"/>
    <mergeCell ref="AS22:AV22"/>
    <mergeCell ref="B23:D23"/>
    <mergeCell ref="E23:H23"/>
    <mergeCell ref="I23:K23"/>
    <mergeCell ref="L23:N23"/>
    <mergeCell ref="O23:P23"/>
    <mergeCell ref="Q23:V23"/>
    <mergeCell ref="W23:AA23"/>
    <mergeCell ref="AB23:AC23"/>
    <mergeCell ref="W22:AA22"/>
    <mergeCell ref="AB22:AC22"/>
    <mergeCell ref="AD22:AE22"/>
    <mergeCell ref="AF22:AH22"/>
    <mergeCell ref="AI22:AK22"/>
    <mergeCell ref="AL22:AN22"/>
    <mergeCell ref="FN21:FW22"/>
    <mergeCell ref="FX21:GQ22"/>
    <mergeCell ref="LC21:LU22"/>
    <mergeCell ref="LV21:MH22"/>
    <mergeCell ref="B22:D22"/>
    <mergeCell ref="E22:H22"/>
    <mergeCell ref="I22:K22"/>
    <mergeCell ref="L22:N22"/>
    <mergeCell ref="O22:P22"/>
    <mergeCell ref="Q22:V22"/>
    <mergeCell ref="DH21:DP22"/>
    <mergeCell ref="DQ21:EC22"/>
    <mergeCell ref="ED21:EL22"/>
    <mergeCell ref="EM21:EQ22"/>
    <mergeCell ref="ER21:FB22"/>
    <mergeCell ref="FC21:FF22"/>
    <mergeCell ref="AD21:AE21"/>
    <mergeCell ref="AF21:AH21"/>
    <mergeCell ref="AI21:AK21"/>
    <mergeCell ref="AL21:AN21"/>
    <mergeCell ref="AO21:AR21"/>
    <mergeCell ref="AS21:AV21"/>
    <mergeCell ref="AS20:AV20"/>
    <mergeCell ref="KO20:LB22"/>
    <mergeCell ref="B21:D21"/>
    <mergeCell ref="E21:H21"/>
    <mergeCell ref="I21:K21"/>
    <mergeCell ref="L21:N21"/>
    <mergeCell ref="O21:P21"/>
    <mergeCell ref="Q21:V21"/>
    <mergeCell ref="W21:AA21"/>
    <mergeCell ref="AB21:AC21"/>
    <mergeCell ref="LV19:MH20"/>
    <mergeCell ref="B20:D20"/>
    <mergeCell ref="E20:H20"/>
    <mergeCell ref="I20:K20"/>
    <mergeCell ref="L20:N20"/>
    <mergeCell ref="O20:P20"/>
    <mergeCell ref="Q20:V20"/>
    <mergeCell ref="W20:AA20"/>
    <mergeCell ref="AB20:AC20"/>
    <mergeCell ref="AD20:AE20"/>
    <mergeCell ref="GJ19:GK20"/>
    <mergeCell ref="GL19:GM20"/>
    <mergeCell ref="GN19:GO20"/>
    <mergeCell ref="GP19:GQ20"/>
    <mergeCell ref="GU19:HY20"/>
    <mergeCell ref="LC19:LU20"/>
    <mergeCell ref="FX19:FY20"/>
    <mergeCell ref="FZ19:GA20"/>
    <mergeCell ref="GB19:GC20"/>
    <mergeCell ref="GD19:GE20"/>
    <mergeCell ref="GF19:GG20"/>
    <mergeCell ref="GH19:GI20"/>
    <mergeCell ref="DQ19:EC20"/>
    <mergeCell ref="ED19:EL20"/>
    <mergeCell ref="EM19:EQ20"/>
    <mergeCell ref="ER19:FB20"/>
    <mergeCell ref="FC19:FF20"/>
    <mergeCell ref="FN19:FW20"/>
    <mergeCell ref="AF19:AH19"/>
    <mergeCell ref="AI19:AK19"/>
    <mergeCell ref="AL19:AN19"/>
    <mergeCell ref="AO19:AR19"/>
    <mergeCell ref="AS19:AV19"/>
    <mergeCell ref="DH19:DP20"/>
    <mergeCell ref="AF20:AH20"/>
    <mergeCell ref="AI20:AK20"/>
    <mergeCell ref="AL20:AN20"/>
    <mergeCell ref="AO20:AR20"/>
    <mergeCell ref="KO18:LB19"/>
    <mergeCell ref="B19:D19"/>
    <mergeCell ref="E19:H19"/>
    <mergeCell ref="I19:K19"/>
    <mergeCell ref="L19:N19"/>
    <mergeCell ref="O19:P19"/>
    <mergeCell ref="Q19:V19"/>
    <mergeCell ref="W19:AA19"/>
    <mergeCell ref="AB19:AC19"/>
    <mergeCell ref="AD19:AE19"/>
    <mergeCell ref="AD18:AE18"/>
    <mergeCell ref="AF18:AH18"/>
    <mergeCell ref="AI18:AK18"/>
    <mergeCell ref="AL18:AN18"/>
    <mergeCell ref="AO18:AR18"/>
    <mergeCell ref="AS18:AV18"/>
    <mergeCell ref="LC17:LU18"/>
    <mergeCell ref="LV17:MH18"/>
    <mergeCell ref="B18:D18"/>
    <mergeCell ref="E18:H18"/>
    <mergeCell ref="I18:K18"/>
    <mergeCell ref="L18:N18"/>
    <mergeCell ref="O18:P18"/>
    <mergeCell ref="Q18:V18"/>
    <mergeCell ref="W18:AA18"/>
    <mergeCell ref="AB18:AC18"/>
    <mergeCell ref="DQ17:EC18"/>
    <mergeCell ref="ED17:EL18"/>
    <mergeCell ref="EM17:EQ18"/>
    <mergeCell ref="ER17:FB18"/>
    <mergeCell ref="FC17:FF18"/>
    <mergeCell ref="FM17:HZ17"/>
    <mergeCell ref="W17:AA17"/>
    <mergeCell ref="AB17:AC17"/>
    <mergeCell ref="AD17:AE17"/>
    <mergeCell ref="AF17:AH17"/>
    <mergeCell ref="AI17:AK17"/>
    <mergeCell ref="AL17:AN17"/>
    <mergeCell ref="B17:D17"/>
    <mergeCell ref="E17:H17"/>
    <mergeCell ref="I17:K17"/>
    <mergeCell ref="L17:N17"/>
    <mergeCell ref="O17:P17"/>
    <mergeCell ref="Q17:V17"/>
    <mergeCell ref="AB16:AC16"/>
    <mergeCell ref="AD16:AE16"/>
    <mergeCell ref="AF16:AH16"/>
    <mergeCell ref="AI16:AK16"/>
    <mergeCell ref="AL16:AN16"/>
    <mergeCell ref="AO16:AR16"/>
    <mergeCell ref="KO15:LB17"/>
    <mergeCell ref="LC15:LU16"/>
    <mergeCell ref="LV15:MH16"/>
    <mergeCell ref="B16:D16"/>
    <mergeCell ref="E16:H16"/>
    <mergeCell ref="I16:K16"/>
    <mergeCell ref="L16:N16"/>
    <mergeCell ref="O16:P16"/>
    <mergeCell ref="Q16:V16"/>
    <mergeCell ref="W16:AA16"/>
    <mergeCell ref="EM15:EQ16"/>
    <mergeCell ref="ER15:FB16"/>
    <mergeCell ref="FC15:FF16"/>
    <mergeCell ref="FN15:HZ15"/>
    <mergeCell ref="KK15:KL24"/>
    <mergeCell ref="KM15:KN22"/>
    <mergeCell ref="JA16:JG16"/>
    <mergeCell ref="JH16:KC16"/>
    <mergeCell ref="JA17:JG17"/>
    <mergeCell ref="JH17:KC17"/>
    <mergeCell ref="AO15:AR15"/>
    <mergeCell ref="AS15:AV15"/>
    <mergeCell ref="DE15:DG38"/>
    <mergeCell ref="DH15:DP16"/>
    <mergeCell ref="DQ15:EC16"/>
    <mergeCell ref="ED15:EL16"/>
    <mergeCell ref="AS16:AV16"/>
    <mergeCell ref="AO17:AR17"/>
    <mergeCell ref="AS17:AV17"/>
    <mergeCell ref="DH17:DP18"/>
    <mergeCell ref="W15:AA15"/>
    <mergeCell ref="AB15:AC15"/>
    <mergeCell ref="AD15:AE15"/>
    <mergeCell ref="AF15:AH15"/>
    <mergeCell ref="AI15:AK15"/>
    <mergeCell ref="AL15:AN15"/>
    <mergeCell ref="B15:D15"/>
    <mergeCell ref="E15:H15"/>
    <mergeCell ref="I15:K15"/>
    <mergeCell ref="L15:N15"/>
    <mergeCell ref="O15:P15"/>
    <mergeCell ref="Q15:V15"/>
    <mergeCell ref="BP14:CF14"/>
    <mergeCell ref="CG14:CH14"/>
    <mergeCell ref="CI14:CJ14"/>
    <mergeCell ref="CT14:DA14"/>
    <mergeCell ref="ID14:IL14"/>
    <mergeCell ref="IM14:IY14"/>
    <mergeCell ref="JH13:KC15"/>
    <mergeCell ref="KK13:KL14"/>
    <mergeCell ref="KM13:LB14"/>
    <mergeCell ref="LC13:MH14"/>
    <mergeCell ref="I14:K14"/>
    <mergeCell ref="L14:N14"/>
    <mergeCell ref="O14:P14"/>
    <mergeCell ref="AI14:AK14"/>
    <mergeCell ref="AL14:AN14"/>
    <mergeCell ref="AY14:BO14"/>
    <mergeCell ref="AO12:AR14"/>
    <mergeCell ref="AS12:AV14"/>
    <mergeCell ref="LO12:MH12"/>
    <mergeCell ref="MI12:MK12"/>
    <mergeCell ref="I13:P13"/>
    <mergeCell ref="Q13:V14"/>
    <mergeCell ref="AI13:AN13"/>
    <mergeCell ref="GR13:HA13"/>
    <mergeCell ref="HB13:HZ13"/>
    <mergeCell ref="JA13:JG15"/>
    <mergeCell ref="KQ10:LF11"/>
    <mergeCell ref="IB11:KD12"/>
    <mergeCell ref="B12:D14"/>
    <mergeCell ref="E12:H14"/>
    <mergeCell ref="I12:V12"/>
    <mergeCell ref="W12:AA14"/>
    <mergeCell ref="AB12:AC14"/>
    <mergeCell ref="AD12:AE14"/>
    <mergeCell ref="AF12:AH14"/>
    <mergeCell ref="AI12:AN12"/>
    <mergeCell ref="B9:M10"/>
    <mergeCell ref="N9:AE10"/>
    <mergeCell ref="EH9:EL13"/>
    <mergeCell ref="EM9:FF13"/>
    <mergeCell ref="LO9:MK11"/>
    <mergeCell ref="DE10:DI11"/>
    <mergeCell ref="DJ10:EC11"/>
    <mergeCell ref="GR10:HA12"/>
    <mergeCell ref="HB10:HZ12"/>
    <mergeCell ref="KN10:KP11"/>
    <mergeCell ref="HU8:HV9"/>
    <mergeCell ref="HW8:HX9"/>
    <mergeCell ref="HY8:HZ9"/>
    <mergeCell ref="ID8:IY8"/>
    <mergeCell ref="LO8:LW8"/>
    <mergeCell ref="LX8:MK8"/>
    <mergeCell ref="HI8:HJ9"/>
    <mergeCell ref="HK8:HL9"/>
    <mergeCell ref="HM8:HN9"/>
    <mergeCell ref="HO8:HP9"/>
    <mergeCell ref="HQ8:HR9"/>
    <mergeCell ref="HS8:HT9"/>
    <mergeCell ref="FA8:FB8"/>
    <mergeCell ref="FC8:FD8"/>
    <mergeCell ref="FE8:FF8"/>
    <mergeCell ref="FO8:GG9"/>
    <mergeCell ref="GR8:HF9"/>
    <mergeCell ref="HG8:HH9"/>
    <mergeCell ref="EO8:EP8"/>
    <mergeCell ref="EQ8:ER8"/>
    <mergeCell ref="ES8:ET8"/>
    <mergeCell ref="EU8:EV8"/>
    <mergeCell ref="EW8:EX8"/>
    <mergeCell ref="EY8:EZ8"/>
    <mergeCell ref="DV8:DW9"/>
    <mergeCell ref="DX8:DY9"/>
    <mergeCell ref="DZ8:EA9"/>
    <mergeCell ref="EB8:EC9"/>
    <mergeCell ref="EH8:EL8"/>
    <mergeCell ref="EM8:EN8"/>
    <mergeCell ref="DJ8:DK9"/>
    <mergeCell ref="DL8:DM9"/>
    <mergeCell ref="DN8:DO9"/>
    <mergeCell ref="DP8:DQ9"/>
    <mergeCell ref="DR8:DS9"/>
    <mergeCell ref="DT8:DU9"/>
    <mergeCell ref="EZ6:FB6"/>
    <mergeCell ref="FC6:FF6"/>
    <mergeCell ref="HC6:HY6"/>
    <mergeCell ref="ID6:IY7"/>
    <mergeCell ref="B7:H8"/>
    <mergeCell ref="I7:O7"/>
    <mergeCell ref="P7:V8"/>
    <mergeCell ref="W7:AE8"/>
    <mergeCell ref="I8:O8"/>
    <mergeCell ref="DE8:DI9"/>
    <mergeCell ref="LW5:MJ5"/>
    <mergeCell ref="B6:M6"/>
    <mergeCell ref="N6:AE6"/>
    <mergeCell ref="AF6:AL10"/>
    <mergeCell ref="AM6:AV10"/>
    <mergeCell ref="EJ6:EM6"/>
    <mergeCell ref="EN6:EP6"/>
    <mergeCell ref="EQ6:ES6"/>
    <mergeCell ref="ET6:EV6"/>
    <mergeCell ref="EW6:EY6"/>
    <mergeCell ref="AV4:AV5"/>
    <mergeCell ref="ID4:IY5"/>
    <mergeCell ref="JR4:KD4"/>
    <mergeCell ref="KI5:KN5"/>
    <mergeCell ref="KO5:LJ5"/>
    <mergeCell ref="LN5:LV5"/>
    <mergeCell ref="AP4:AP5"/>
    <mergeCell ref="AQ4:AQ5"/>
    <mergeCell ref="AR4:AR5"/>
    <mergeCell ref="AS4:AS5"/>
    <mergeCell ref="AT4:AT5"/>
    <mergeCell ref="AU4:AU5"/>
    <mergeCell ref="LA2:LS3"/>
    <mergeCell ref="DD3:FG4"/>
    <mergeCell ref="FL3:IA4"/>
    <mergeCell ref="ID3:IY3"/>
    <mergeCell ref="B4:M5"/>
    <mergeCell ref="N4:AE5"/>
    <mergeCell ref="AF4:AL5"/>
    <mergeCell ref="AM4:AM5"/>
    <mergeCell ref="AN4:AN5"/>
    <mergeCell ref="AO4:AO5"/>
  </mergeCells>
  <phoneticPr fontId="1"/>
  <conditionalFormatting sqref="O15:V45">
    <cfRule type="cellIs" dxfId="55" priority="54" operator="lessThan">
      <formula>0</formula>
    </cfRule>
  </conditionalFormatting>
  <conditionalFormatting sqref="AB15:AC15">
    <cfRule type="expression" dxfId="54" priority="48">
      <formula>AND(OR(TEXT($AX15,"000000")="654000",TEXT($AX15,"000000")="655000"),$AB15&lt;&gt;"")</formula>
    </cfRule>
    <cfRule type="expression" dxfId="53" priority="53">
      <formula>AND(OR($W15="",$W15="最低時間未満"),$AB15=1)</formula>
    </cfRule>
  </conditionalFormatting>
  <conditionalFormatting sqref="I7:O7">
    <cfRule type="expression" dxfId="52" priority="52">
      <formula>$I$7="期間外"</formula>
    </cfRule>
  </conditionalFormatting>
  <conditionalFormatting sqref="I8:O8">
    <cfRule type="expression" dxfId="51" priority="51">
      <formula>$I$8="期間外"</formula>
    </cfRule>
  </conditionalFormatting>
  <conditionalFormatting sqref="N9:AE10">
    <cfRule type="expression" dxfId="50" priority="50">
      <formula>$N$9="期間外"</formula>
    </cfRule>
  </conditionalFormatting>
  <conditionalFormatting sqref="W7:AE8">
    <cfRule type="expression" dxfId="49" priority="49">
      <formula>$W$7="期間外"</formula>
    </cfRule>
  </conditionalFormatting>
  <conditionalFormatting sqref="AD15:AE45">
    <cfRule type="expression" dxfId="48" priority="55">
      <formula>AND($BG$5&lt;&gt;"２人介護可",$AD15=2)</formula>
    </cfRule>
  </conditionalFormatting>
  <conditionalFormatting sqref="W47:AA47">
    <cfRule type="expression" dxfId="47" priority="11">
      <formula>$W$47&gt;$BK$5</formula>
    </cfRule>
  </conditionalFormatting>
  <conditionalFormatting sqref="W15:AA45">
    <cfRule type="expression" dxfId="46" priority="47">
      <formula>AND($W15&lt;&gt;"",$W15="最低時間未満")</formula>
    </cfRule>
  </conditionalFormatting>
  <conditionalFormatting sqref="O64:V94">
    <cfRule type="cellIs" dxfId="45" priority="45" operator="lessThan">
      <formula>0</formula>
    </cfRule>
  </conditionalFormatting>
  <conditionalFormatting sqref="W96:AA96">
    <cfRule type="expression" dxfId="44" priority="46">
      <formula>$W$47&gt;$BK$5</formula>
    </cfRule>
  </conditionalFormatting>
  <conditionalFormatting sqref="W64:AA94">
    <cfRule type="expression" dxfId="43" priority="44">
      <formula>AND($W64&lt;&gt;"",$W64="最低時間未満")</formula>
    </cfRule>
  </conditionalFormatting>
  <conditionalFormatting sqref="O113:V143">
    <cfRule type="cellIs" dxfId="42" priority="42" operator="lessThan">
      <formula>0</formula>
    </cfRule>
  </conditionalFormatting>
  <conditionalFormatting sqref="W145:AA145">
    <cfRule type="expression" dxfId="41" priority="43">
      <formula>$W$47&gt;$BK$5</formula>
    </cfRule>
  </conditionalFormatting>
  <conditionalFormatting sqref="I56:O56">
    <cfRule type="expression" dxfId="40" priority="41">
      <formula>$I$7="期間外"</formula>
    </cfRule>
  </conditionalFormatting>
  <conditionalFormatting sqref="I57:O57">
    <cfRule type="expression" dxfId="39" priority="40">
      <formula>$I$8="期間外"</formula>
    </cfRule>
  </conditionalFormatting>
  <conditionalFormatting sqref="N58:AE59">
    <cfRule type="expression" dxfId="38" priority="39">
      <formula>$N$9="期間外"</formula>
    </cfRule>
  </conditionalFormatting>
  <conditionalFormatting sqref="W56:AE57">
    <cfRule type="expression" dxfId="37" priority="38">
      <formula>$W$7="期間外"</formula>
    </cfRule>
  </conditionalFormatting>
  <conditionalFormatting sqref="I105:O105">
    <cfRule type="expression" dxfId="36" priority="37">
      <formula>$I$7="期間外"</formula>
    </cfRule>
  </conditionalFormatting>
  <conditionalFormatting sqref="I106:O106">
    <cfRule type="expression" dxfId="35" priority="36">
      <formula>$I$8="期間外"</formula>
    </cfRule>
  </conditionalFormatting>
  <conditionalFormatting sqref="N107:AE108">
    <cfRule type="expression" dxfId="34" priority="35">
      <formula>$N$9="期間外"</formula>
    </cfRule>
  </conditionalFormatting>
  <conditionalFormatting sqref="W105:AE106">
    <cfRule type="expression" dxfId="33" priority="34">
      <formula>$W$7="期間外"</formula>
    </cfRule>
  </conditionalFormatting>
  <conditionalFormatting sqref="AD15:AE45">
    <cfRule type="expression" dxfId="32" priority="33">
      <formula>AND($I15&lt;&gt;"",$AD15="")</formula>
    </cfRule>
  </conditionalFormatting>
  <conditionalFormatting sqref="I43:K45 I64:K94 I113:K143">
    <cfRule type="expression" dxfId="31" priority="31">
      <formula>IF(BP43="","",VLOOKUP($BP43,$BT$15:$CD$143,5,FALSE))="Err"</formula>
    </cfRule>
    <cfRule type="expression" dxfId="30" priority="32">
      <formula>IF($AY43="","",VLOOKUP($AY43,$BC$15:$BM$143,5,FALSE))="Err"</formula>
    </cfRule>
  </conditionalFormatting>
  <conditionalFormatting sqref="I15:K15 I17:K17 I19:K19 I21:K21 I23:K23 I25:K25 I27:K27 I29:K29 I31:K31 I39:K39 I41:K41">
    <cfRule type="expression" dxfId="29" priority="29">
      <formula>IF(BP15="","",VLOOKUP($BP15,$BT$15:$CD$143,5,FALSE))="Err"</formula>
    </cfRule>
    <cfRule type="expression" dxfId="28" priority="30">
      <formula>IF($AY15="","",VLOOKUP($AY15,$BC$15:$BM$143,5,FALSE))="Err"</formula>
    </cfRule>
  </conditionalFormatting>
  <conditionalFormatting sqref="AW15:AW45">
    <cfRule type="expression" dxfId="27" priority="28">
      <formula>AND($BG$5&lt;&gt;"２人介護可",$AW15=2)</formula>
    </cfRule>
  </conditionalFormatting>
  <conditionalFormatting sqref="AW64:AW94">
    <cfRule type="expression" dxfId="26" priority="27">
      <formula>AND($BG$5&lt;&gt;"２人介護可",$AW64=2)</formula>
    </cfRule>
  </conditionalFormatting>
  <conditionalFormatting sqref="AW113:AW143">
    <cfRule type="expression" dxfId="25" priority="26">
      <formula>AND($BG$5&lt;&gt;"２人介護可",$AW113=2)</formula>
    </cfRule>
  </conditionalFormatting>
  <conditionalFormatting sqref="I16:K16 I18:K18 I20:K20 I22:K22 I24:K24 I26:K26 I28:K28 I30:K30 I32:K32 I38:K38 I40:K40 I42:K42">
    <cfRule type="expression" dxfId="24" priority="24">
      <formula>IF(BP16="","",VLOOKUP($BP16,$BT$15:$CD$143,5,FALSE))="Err"</formula>
    </cfRule>
    <cfRule type="expression" dxfId="23" priority="25">
      <formula>IF($AY16="","",VLOOKUP($AY16,$BC$15:$BM$143,5,FALSE))="Err"</formula>
    </cfRule>
  </conditionalFormatting>
  <conditionalFormatting sqref="AB113:AC143 AB64:AC94 AB16:AC45">
    <cfRule type="expression" dxfId="22" priority="21">
      <formula>AND(OR(TEXT($AX16,"000000")="654000",TEXT($AX16,"000000")="655000"),$AB16&lt;&gt;"")</formula>
    </cfRule>
    <cfRule type="expression" dxfId="21" priority="22">
      <formula>AND(OR($W16="",$W16="最低時間未満"),$AB16=1)</formula>
    </cfRule>
  </conditionalFormatting>
  <conditionalFormatting sqref="AB113:AB143">
    <cfRule type="expression" dxfId="20" priority="23">
      <formula>$CO113="Err"</formula>
    </cfRule>
  </conditionalFormatting>
  <conditionalFormatting sqref="AD64:AE94">
    <cfRule type="expression" dxfId="19" priority="20">
      <formula>AND($BG$5&lt;&gt;"２人介護可",$AD64=2)</formula>
    </cfRule>
  </conditionalFormatting>
  <conditionalFormatting sqref="AD64:AE94">
    <cfRule type="expression" dxfId="18" priority="19">
      <formula>AND($I64&lt;&gt;"",$AD64="")</formula>
    </cfRule>
  </conditionalFormatting>
  <conditionalFormatting sqref="AD113:AE143">
    <cfRule type="expression" dxfId="17" priority="18">
      <formula>AND($BG$5&lt;&gt;"２人介護可",$AD113=2)</formula>
    </cfRule>
  </conditionalFormatting>
  <conditionalFormatting sqref="AD113:AE143">
    <cfRule type="expression" dxfId="16" priority="17">
      <formula>AND($I113&lt;&gt;"",$AD113="")</formula>
    </cfRule>
  </conditionalFormatting>
  <conditionalFormatting sqref="ES37:FB38 ES40:FB41 EG44:EV45">
    <cfRule type="expression" dxfId="15" priority="13">
      <formula>IF($DH$17="",0,1)=0</formula>
    </cfRule>
    <cfRule type="expression" dxfId="14" priority="16">
      <formula>IF($DH$66="",0,1)=1</formula>
    </cfRule>
  </conditionalFormatting>
  <conditionalFormatting sqref="ES86:FB87 ES89:FB90 EG93:EV94">
    <cfRule type="expression" dxfId="13" priority="12">
      <formula>IF($DH$66="",0,1)=0</formula>
    </cfRule>
    <cfRule type="expression" dxfId="12" priority="15">
      <formula>IF($DH$115="",0,1)=1</formula>
    </cfRule>
  </conditionalFormatting>
  <conditionalFormatting sqref="ES135:FB136 ES138:FB139 EG142:EV143">
    <cfRule type="expression" dxfId="11" priority="14">
      <formula>IF($DH$115="",0,1)=0</formula>
    </cfRule>
  </conditionalFormatting>
  <conditionalFormatting sqref="O47:AC47 AF47:AH47">
    <cfRule type="expression" dxfId="10" priority="56">
      <formula>IF(COUNT($B$64:$D$94)&gt;0,1,0)=1</formula>
    </cfRule>
  </conditionalFormatting>
  <conditionalFormatting sqref="O96:AC96 AF96:AH96">
    <cfRule type="expression" dxfId="9" priority="10">
      <formula>IF(COUNT($B$113:$D$143)&gt;0,1,0)=1</formula>
    </cfRule>
  </conditionalFormatting>
  <conditionalFormatting sqref="O145:AC145 AF145:AH145">
    <cfRule type="expression" dxfId="8" priority="9">
      <formula>IF(COUNT($B$113:$D$143)&gt;0,1,0)=0</formula>
    </cfRule>
  </conditionalFormatting>
  <conditionalFormatting sqref="O96:AC96 AF96:AH96">
    <cfRule type="expression" dxfId="7" priority="8">
      <formula>IF(COUNT($B$64:$D$94)&gt;0,1,0)=0</formula>
    </cfRule>
  </conditionalFormatting>
  <conditionalFormatting sqref="O47:AC47 AF47:AH47">
    <cfRule type="expression" dxfId="6" priority="7">
      <formula>IF(COUNT($B$113:$D$143)&gt;0,1,0)=1</formula>
    </cfRule>
  </conditionalFormatting>
  <conditionalFormatting sqref="AB15:AC45 AB64:AC94 AB113:AC143">
    <cfRule type="expression" dxfId="5" priority="6">
      <formula>OR($CQ15="Err",$CO15="Err",$CS15="Err")</formula>
    </cfRule>
  </conditionalFormatting>
  <conditionalFormatting sqref="I34:K34 I36:K36">
    <cfRule type="expression" dxfId="4" priority="4">
      <formula>IF(BP34="","",VLOOKUP($BP34,$BT$15:$CD$143,5,FALSE))="Err"</formula>
    </cfRule>
    <cfRule type="expression" dxfId="3" priority="5">
      <formula>IF($AY34="","",VLOOKUP($AY34,$BC$15:$BM$143,5,FALSE))="Err"</formula>
    </cfRule>
  </conditionalFormatting>
  <conditionalFormatting sqref="I33:K33 I35:K35 I37:K37">
    <cfRule type="expression" dxfId="2" priority="2">
      <formula>IF(BP33="","",VLOOKUP($BP33,$BT$15:$CD$143,5,FALSE))="Err"</formula>
    </cfRule>
    <cfRule type="expression" dxfId="1" priority="3">
      <formula>IF($AY33="","",VLOOKUP($AY33,$BC$15:$BM$143,5,FALSE))="Err"</formula>
    </cfRule>
  </conditionalFormatting>
  <conditionalFormatting sqref="W113:AA143">
    <cfRule type="expression" dxfId="0" priority="1">
      <formula>AND($W113&lt;&gt;"",$W113="最低時間未満")</formula>
    </cfRule>
  </conditionalFormatting>
  <dataValidations count="6">
    <dataValidation type="whole" allowBlank="1" showInputMessage="1" showErrorMessage="1" promptTitle="外出加算" prompt="重度訪問決定時のみ、1日1回算定可能です。_x000a_提供時間帯にかかわらず、外出サービスを提供した日の最終行に「1」（2人介護で外出サービスを提供した場合に限り「2」）を入力してください。" sqref="AB15:AC45 AB113:AC143 AB64:AC94" xr:uid="{106A73EB-64C8-418E-BA57-759DB9425D0B}">
      <formula1>1</formula1>
      <formula2>2</formula2>
    </dataValidation>
    <dataValidation type="whole" allowBlank="1" showInputMessage="1" showErrorMessage="1" promptTitle="派遣人数" prompt="ヘルパー1人で介護を行った場合は「1」を、2人介護可の対象者に2人介護を行った場合は「2」を入力します" sqref="AD15:AE45 AD64:AE94 AD113:AE143" xr:uid="{73CE437A-A26A-4631-9D6F-ABD8770A3AD2}">
      <formula1>1</formula1>
      <formula2>2</formula2>
    </dataValidation>
    <dataValidation type="time" allowBlank="1" showInputMessage="1" showErrorMessage="1" sqref="AI15:AN45 AI64:AN94 AI113:AN143" xr:uid="{8167148E-1153-410E-A78F-0FDC7A98C205}">
      <formula1>0</formula1>
      <formula2>0.999305555555556</formula2>
    </dataValidation>
    <dataValidation type="whole" allowBlank="1" showInputMessage="1" showErrorMessage="1" promptTitle="日付" prompt="数値で入力してください。" sqref="B113:D143 B64:D94 B15:D45" xr:uid="{94978100-2A51-4825-BC80-8505035DC1F2}">
      <formula1>1</formula1>
      <formula2>31</formula2>
    </dataValidation>
    <dataValidation type="time" allowBlank="1" showInputMessage="1" showErrorMessage="1" promptTitle="開始時刻" prompt="0:00～23:59の間で入力できます。" sqref="I113:K143 I64:K94 I15:K45" xr:uid="{FCDB5210-331F-4D27-9521-F4C7D4AF5561}">
      <formula1>0</formula1>
      <formula2>0.999305555555556</formula2>
    </dataValidation>
    <dataValidation type="time" allowBlank="1" showInputMessage="1" showErrorMessage="1" promptTitle="終了時刻" prompt="0:00～23:59の間で入力できます。" sqref="L113:N143 L64:N94 L15:N45" xr:uid="{3E82471F-AC83-40C3-AEBA-C33FE32356FB}">
      <formula1>0</formula1>
      <formula2>0.999305555555556</formula2>
    </dataValidation>
  </dataValidations>
  <pageMargins left="0.25" right="0.25" top="0.75" bottom="0.75" header="0.3" footer="0.3"/>
  <pageSetup paperSize="9" scale="87" fitToWidth="0" fitToHeight="0" orientation="portrait" r:id="rId1"/>
  <rowBreaks count="2" manualBreakCount="2">
    <brk id="49" max="16383" man="1"/>
    <brk id="98" max="16383" man="1"/>
  </rowBreaks>
  <colBreaks count="2" manualBreakCount="2">
    <brk id="235" max="48" man="1"/>
    <brk id="293" max="48"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Y1:BE1"/>
  <sheetViews>
    <sheetView showGridLines="0" view="pageBreakPreview" zoomScale="85" zoomScaleNormal="85" zoomScaleSheetLayoutView="85" workbookViewId="0"/>
  </sheetViews>
  <sheetFormatPr defaultColWidth="1.625" defaultRowHeight="18" customHeight="1" x14ac:dyDescent="0.15"/>
  <cols>
    <col min="1" max="50" width="1.625" style="31"/>
    <col min="51" max="51" width="1.625" style="48"/>
    <col min="52" max="52" width="1.625" style="108"/>
    <col min="53" max="57" width="1.625" style="109"/>
    <col min="58" max="16384" width="1.625" style="31"/>
  </cols>
  <sheetData/>
  <sheetProtection sheet="1" objects="1" scenarios="1"/>
  <phoneticPr fontI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A8CDE-E5B5-4E4D-B89F-B716D5273B3D}">
  <dimension ref="A1:MN147"/>
  <sheetViews>
    <sheetView showGridLines="0" view="pageBreakPreview" zoomScale="85" zoomScaleNormal="85" zoomScaleSheetLayoutView="85" workbookViewId="0"/>
  </sheetViews>
  <sheetFormatPr defaultColWidth="1.625" defaultRowHeight="18" customHeight="1" x14ac:dyDescent="0.15"/>
  <cols>
    <col min="1" max="8" width="1.625" style="31"/>
    <col min="9" max="14" width="3" style="31" customWidth="1"/>
    <col min="15" max="16" width="2.75" style="31" customWidth="1"/>
    <col min="17" max="22" width="1.375" style="31" customWidth="1"/>
    <col min="23" max="27" width="2.125" style="31" customWidth="1"/>
    <col min="28" max="34" width="2.5" style="31" customWidth="1"/>
    <col min="35" max="40" width="3" style="31" customWidth="1"/>
    <col min="41" max="49" width="2.75" style="31" customWidth="1"/>
    <col min="50" max="50" width="7" style="31" hidden="1" customWidth="1"/>
    <col min="51" max="51" width="4" style="48" hidden="1" customWidth="1"/>
    <col min="52" max="52" width="4" style="108" hidden="1" customWidth="1"/>
    <col min="53" max="53" width="11.625" style="109" hidden="1" customWidth="1"/>
    <col min="54" max="54" width="12.5" style="109" hidden="1" customWidth="1"/>
    <col min="55" max="55" width="7.625" style="109" hidden="1" customWidth="1"/>
    <col min="56" max="56" width="11.625" style="109" hidden="1" customWidth="1"/>
    <col min="57" max="57" width="12.5" style="109" hidden="1" customWidth="1"/>
    <col min="58" max="58" width="6.125" style="31" hidden="1" customWidth="1"/>
    <col min="59" max="60" width="6.875" style="31" hidden="1" customWidth="1"/>
    <col min="61" max="61" width="11.75" style="31" hidden="1" customWidth="1"/>
    <col min="62" max="62" width="6" style="31" hidden="1" customWidth="1"/>
    <col min="63" max="63" width="9" style="31" hidden="1" customWidth="1"/>
    <col min="64" max="64" width="11.625" style="31" hidden="1" customWidth="1"/>
    <col min="65" max="65" width="7.625" style="31" hidden="1" customWidth="1"/>
    <col min="66" max="105" width="12.5" style="31" hidden="1" customWidth="1"/>
    <col min="106" max="106" width="2.25" style="31" hidden="1" customWidth="1"/>
    <col min="107" max="107" width="1.625" style="31" customWidth="1"/>
    <col min="108" max="113" width="1.875" style="31" customWidth="1"/>
    <col min="114" max="133" width="2.25" style="31" customWidth="1"/>
    <col min="134" max="163" width="1.875" style="31" customWidth="1"/>
    <col min="164" max="166" width="0" style="31" hidden="1" customWidth="1"/>
    <col min="167" max="235" width="1.625" style="31"/>
    <col min="236" max="244" width="1.875" style="31" customWidth="1"/>
    <col min="245" max="264" width="2.25" style="31" customWidth="1"/>
    <col min="265" max="292" width="1.875" style="31" customWidth="1"/>
    <col min="293" max="293" width="1.625" style="31"/>
    <col min="294" max="294" width="0" style="31" hidden="1" customWidth="1"/>
    <col min="295" max="295" width="1.625" style="31"/>
    <col min="296" max="304" width="1.875" style="31" customWidth="1"/>
    <col min="305" max="324" width="2.25" style="31" customWidth="1"/>
    <col min="325" max="351" width="1.875" style="31" customWidth="1"/>
    <col min="352" max="16384" width="1.625" style="31"/>
  </cols>
  <sheetData>
    <row r="1" spans="1:352" ht="18" customHeight="1" x14ac:dyDescent="0.15">
      <c r="B1" s="45" t="s">
        <v>44</v>
      </c>
      <c r="AR1" s="46" t="str">
        <f ca="1">HYPERLINK("#"&amp;ADDRESS(IF(ISERROR(MATCH(TEXT(N4,"0000000000"),受給者一覧!B:B,0)),1,MATCH(TEXT(N4,"0000000000"),受給者一覧!B:B,0)),2,1,1,"受給者一覧"),"受給者一覧へ")</f>
        <v>受給者一覧へ</v>
      </c>
      <c r="AS1" s="47"/>
      <c r="AT1" s="47"/>
      <c r="AU1" s="47"/>
      <c r="AV1" s="47"/>
      <c r="AW1" s="47"/>
      <c r="DE1" s="45" t="s">
        <v>120</v>
      </c>
      <c r="FJ1" s="32"/>
      <c r="FL1" s="45" t="s">
        <v>139</v>
      </c>
      <c r="FM1" s="45"/>
      <c r="IB1" s="32"/>
      <c r="IC1" s="49"/>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G1" s="32"/>
      <c r="KH1" s="32"/>
      <c r="KI1" s="32"/>
      <c r="KJ1" s="49"/>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row>
    <row r="2" spans="1:352" ht="18" customHeight="1" x14ac:dyDescent="0.15">
      <c r="A2" s="6"/>
      <c r="B2" s="32"/>
      <c r="C2" s="32"/>
      <c r="D2" s="32"/>
      <c r="E2" s="32"/>
      <c r="F2" s="49"/>
      <c r="G2" s="32"/>
      <c r="H2" s="32"/>
      <c r="I2" s="32"/>
      <c r="J2" s="32"/>
      <c r="K2" s="32"/>
      <c r="L2" s="32"/>
      <c r="M2" s="32"/>
      <c r="N2" s="91" t="s">
        <v>43</v>
      </c>
      <c r="O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50"/>
      <c r="AS2" s="32"/>
      <c r="AT2" s="32"/>
      <c r="AU2" s="32"/>
      <c r="AV2" s="32"/>
      <c r="AW2" s="32"/>
      <c r="AX2" s="51"/>
      <c r="AY2" s="52"/>
      <c r="AZ2" s="110"/>
      <c r="BA2" s="111"/>
      <c r="BB2" s="111"/>
      <c r="BC2" s="111"/>
      <c r="BD2" s="112"/>
      <c r="BE2" s="11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53"/>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5"/>
      <c r="FH2" s="32"/>
      <c r="FI2" s="32"/>
      <c r="FJ2" s="32"/>
      <c r="FK2" s="32"/>
      <c r="FL2" s="53"/>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5"/>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56"/>
      <c r="KI2" s="56"/>
      <c r="KJ2" s="56"/>
      <c r="KK2" s="56"/>
      <c r="KL2" s="56"/>
      <c r="KM2" s="56"/>
      <c r="KN2" s="56"/>
      <c r="KO2" s="56"/>
      <c r="KP2" s="56"/>
      <c r="KQ2" s="56"/>
      <c r="KR2" s="56"/>
      <c r="KS2" s="56"/>
      <c r="KT2" s="56"/>
      <c r="KU2" s="56"/>
      <c r="KV2" s="56"/>
      <c r="KW2" s="56"/>
      <c r="KX2" s="56"/>
      <c r="KY2" s="56"/>
      <c r="KZ2" s="56"/>
      <c r="LA2" s="442" t="s">
        <v>725</v>
      </c>
      <c r="LB2" s="442"/>
      <c r="LC2" s="442"/>
      <c r="LD2" s="442"/>
      <c r="LE2" s="442"/>
      <c r="LF2" s="442"/>
      <c r="LG2" s="442"/>
      <c r="LH2" s="442"/>
      <c r="LI2" s="442"/>
      <c r="LJ2" s="442"/>
      <c r="LK2" s="442"/>
      <c r="LL2" s="442"/>
      <c r="LM2" s="442"/>
      <c r="LN2" s="442"/>
      <c r="LO2" s="442"/>
      <c r="LP2" s="442"/>
      <c r="LQ2" s="442"/>
      <c r="LR2" s="442"/>
      <c r="LS2" s="442"/>
      <c r="LT2" s="56"/>
      <c r="LU2" s="56"/>
      <c r="LV2" s="56"/>
      <c r="LW2" s="56"/>
      <c r="LX2" s="56"/>
      <c r="LY2" s="56"/>
      <c r="LZ2" s="56"/>
      <c r="MA2" s="56"/>
      <c r="MB2" s="56"/>
      <c r="MC2" s="56"/>
      <c r="MD2" s="56"/>
      <c r="ME2" s="56"/>
      <c r="MF2" s="56"/>
      <c r="MG2" s="56"/>
      <c r="MH2" s="56"/>
      <c r="MI2" s="56"/>
      <c r="MJ2" s="56"/>
      <c r="MK2" s="56"/>
      <c r="ML2" s="56"/>
      <c r="MM2" s="32"/>
      <c r="MN2" s="32"/>
    </row>
    <row r="3" spans="1:352" ht="18" customHeight="1" x14ac:dyDescent="0.15">
      <c r="A3" s="32"/>
      <c r="B3" s="49" t="str">
        <f>TEXT(請求書!$D$15,"GGGEE年MM月分")</f>
        <v>明治33年01月分</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153"/>
      <c r="AI3" s="32"/>
      <c r="AJ3" s="32"/>
      <c r="AK3" s="32"/>
      <c r="AL3" s="32"/>
      <c r="AM3" s="32"/>
      <c r="AN3" s="32"/>
      <c r="AO3" s="32"/>
      <c r="AP3" s="32"/>
      <c r="AQ3" s="32"/>
      <c r="AR3" s="32"/>
      <c r="AS3" s="32"/>
      <c r="AT3" s="32"/>
      <c r="AU3" s="32"/>
      <c r="AV3" s="32"/>
      <c r="AW3" s="32"/>
      <c r="AX3" s="18" t="s">
        <v>56</v>
      </c>
      <c r="AY3" s="18" t="s">
        <v>749</v>
      </c>
      <c r="AZ3" s="114" t="s">
        <v>52</v>
      </c>
      <c r="BA3" s="114" t="s">
        <v>53</v>
      </c>
      <c r="BB3" s="127" t="s">
        <v>756</v>
      </c>
      <c r="BC3" s="115" t="s">
        <v>694</v>
      </c>
      <c r="BD3" s="113" t="s">
        <v>161</v>
      </c>
      <c r="BE3" s="113" t="s">
        <v>162</v>
      </c>
      <c r="BF3" s="147" t="s">
        <v>54</v>
      </c>
      <c r="BG3" s="147" t="s">
        <v>55</v>
      </c>
      <c r="BH3" s="27" t="s">
        <v>699</v>
      </c>
      <c r="BI3" s="27" t="s">
        <v>710</v>
      </c>
      <c r="BJ3" s="27" t="s">
        <v>698</v>
      </c>
      <c r="BK3" s="27" t="s">
        <v>155</v>
      </c>
      <c r="BL3" s="27" t="s">
        <v>697</v>
      </c>
      <c r="BM3" s="27" t="s">
        <v>703</v>
      </c>
      <c r="BN3" s="27" t="s">
        <v>698</v>
      </c>
      <c r="BO3" s="27" t="s">
        <v>700</v>
      </c>
      <c r="BP3" s="28" t="s">
        <v>701</v>
      </c>
      <c r="BQ3" s="27" t="s">
        <v>702</v>
      </c>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32"/>
      <c r="DC3" s="32"/>
      <c r="DD3" s="384" t="s">
        <v>121</v>
      </c>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385"/>
      <c r="ED3" s="385"/>
      <c r="EE3" s="385"/>
      <c r="EF3" s="385"/>
      <c r="EG3" s="385"/>
      <c r="EH3" s="385"/>
      <c r="EI3" s="385"/>
      <c r="EJ3" s="385"/>
      <c r="EK3" s="385"/>
      <c r="EL3" s="385"/>
      <c r="EM3" s="385"/>
      <c r="EN3" s="385"/>
      <c r="EO3" s="385"/>
      <c r="EP3" s="385"/>
      <c r="EQ3" s="385"/>
      <c r="ER3" s="385"/>
      <c r="ES3" s="385"/>
      <c r="ET3" s="385"/>
      <c r="EU3" s="385"/>
      <c r="EV3" s="385"/>
      <c r="EW3" s="385"/>
      <c r="EX3" s="385"/>
      <c r="EY3" s="385"/>
      <c r="EZ3" s="385"/>
      <c r="FA3" s="385"/>
      <c r="FB3" s="385"/>
      <c r="FC3" s="385"/>
      <c r="FD3" s="385"/>
      <c r="FE3" s="385"/>
      <c r="FF3" s="385"/>
      <c r="FG3" s="386"/>
      <c r="FH3" s="32"/>
      <c r="FI3" s="32"/>
      <c r="FJ3" s="32"/>
      <c r="FK3" s="32"/>
      <c r="FL3" s="384" t="s">
        <v>140</v>
      </c>
      <c r="FM3" s="385"/>
      <c r="FN3" s="385"/>
      <c r="FO3" s="385"/>
      <c r="FP3" s="385"/>
      <c r="FQ3" s="385"/>
      <c r="FR3" s="385"/>
      <c r="FS3" s="385"/>
      <c r="FT3" s="385"/>
      <c r="FU3" s="385"/>
      <c r="FV3" s="385"/>
      <c r="FW3" s="385"/>
      <c r="FX3" s="385"/>
      <c r="FY3" s="385"/>
      <c r="FZ3" s="385"/>
      <c r="GA3" s="385"/>
      <c r="GB3" s="385"/>
      <c r="GC3" s="385"/>
      <c r="GD3" s="385"/>
      <c r="GE3" s="385"/>
      <c r="GF3" s="385"/>
      <c r="GG3" s="385"/>
      <c r="GH3" s="385"/>
      <c r="GI3" s="385"/>
      <c r="GJ3" s="385"/>
      <c r="GK3" s="385"/>
      <c r="GL3" s="385"/>
      <c r="GM3" s="385"/>
      <c r="GN3" s="385"/>
      <c r="GO3" s="385"/>
      <c r="GP3" s="385"/>
      <c r="GQ3" s="385"/>
      <c r="GR3" s="385"/>
      <c r="GS3" s="385"/>
      <c r="GT3" s="385"/>
      <c r="GU3" s="385"/>
      <c r="GV3" s="385"/>
      <c r="GW3" s="385"/>
      <c r="GX3" s="385"/>
      <c r="GY3" s="385"/>
      <c r="GZ3" s="385"/>
      <c r="HA3" s="385"/>
      <c r="HB3" s="385"/>
      <c r="HC3" s="385"/>
      <c r="HD3" s="385"/>
      <c r="HE3" s="385"/>
      <c r="HF3" s="385"/>
      <c r="HG3" s="385"/>
      <c r="HH3" s="385"/>
      <c r="HI3" s="385"/>
      <c r="HJ3" s="385"/>
      <c r="HK3" s="385"/>
      <c r="HL3" s="385"/>
      <c r="HM3" s="385"/>
      <c r="HN3" s="385"/>
      <c r="HO3" s="385"/>
      <c r="HP3" s="385"/>
      <c r="HQ3" s="385"/>
      <c r="HR3" s="385"/>
      <c r="HS3" s="385"/>
      <c r="HT3" s="385"/>
      <c r="HU3" s="385"/>
      <c r="HV3" s="385"/>
      <c r="HW3" s="385"/>
      <c r="HX3" s="385"/>
      <c r="HY3" s="385"/>
      <c r="HZ3" s="385"/>
      <c r="IA3" s="386"/>
      <c r="IB3" s="57"/>
      <c r="IC3" s="57"/>
      <c r="ID3" s="452" t="e">
        <f ca="1">TEXT(VLOOKUP(IM14,受給者一覧!$B$3:$Z$502,3,FALSE),"〒000-0000")</f>
        <v>#N/A</v>
      </c>
      <c r="IE3" s="452"/>
      <c r="IF3" s="452"/>
      <c r="IG3" s="452"/>
      <c r="IH3" s="452"/>
      <c r="II3" s="452"/>
      <c r="IJ3" s="452"/>
      <c r="IK3" s="452"/>
      <c r="IL3" s="452"/>
      <c r="IM3" s="452"/>
      <c r="IN3" s="452"/>
      <c r="IO3" s="452"/>
      <c r="IP3" s="452"/>
      <c r="IQ3" s="452"/>
      <c r="IR3" s="452"/>
      <c r="IS3" s="452"/>
      <c r="IT3" s="452"/>
      <c r="IU3" s="452"/>
      <c r="IV3" s="452"/>
      <c r="IW3" s="452"/>
      <c r="IX3" s="452"/>
      <c r="IY3" s="452"/>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148"/>
      <c r="KG3" s="32"/>
      <c r="KH3" s="56"/>
      <c r="KI3" s="56"/>
      <c r="KJ3" s="56"/>
      <c r="KK3" s="56"/>
      <c r="KL3" s="56"/>
      <c r="KM3" s="56"/>
      <c r="KN3" s="56"/>
      <c r="KO3" s="56"/>
      <c r="KP3" s="56"/>
      <c r="KQ3" s="56"/>
      <c r="KR3" s="56"/>
      <c r="KS3" s="56"/>
      <c r="KT3" s="56"/>
      <c r="KU3" s="56"/>
      <c r="KV3" s="56"/>
      <c r="KW3" s="56"/>
      <c r="KX3" s="56"/>
      <c r="KY3" s="56"/>
      <c r="KZ3" s="56"/>
      <c r="LA3" s="442"/>
      <c r="LB3" s="442"/>
      <c r="LC3" s="442"/>
      <c r="LD3" s="442"/>
      <c r="LE3" s="442"/>
      <c r="LF3" s="442"/>
      <c r="LG3" s="442"/>
      <c r="LH3" s="442"/>
      <c r="LI3" s="442"/>
      <c r="LJ3" s="442"/>
      <c r="LK3" s="442"/>
      <c r="LL3" s="442"/>
      <c r="LM3" s="442"/>
      <c r="LN3" s="442"/>
      <c r="LO3" s="442"/>
      <c r="LP3" s="442"/>
      <c r="LQ3" s="442"/>
      <c r="LR3" s="442"/>
      <c r="LS3" s="442"/>
      <c r="LT3" s="56"/>
      <c r="LU3" s="56"/>
      <c r="LV3" s="56"/>
      <c r="LW3" s="56"/>
      <c r="LX3" s="56"/>
      <c r="LY3" s="56"/>
      <c r="LZ3" s="56"/>
      <c r="MA3" s="58" t="s">
        <v>47</v>
      </c>
      <c r="MB3" s="59"/>
      <c r="MC3" s="59"/>
      <c r="MD3" s="59"/>
      <c r="ME3" s="59"/>
      <c r="MF3" s="59"/>
      <c r="MG3" s="59"/>
      <c r="MH3" s="59"/>
      <c r="MI3" s="59"/>
      <c r="MJ3" s="59"/>
      <c r="MK3" s="56"/>
      <c r="ML3" s="56"/>
      <c r="MM3" s="32"/>
      <c r="MN3" s="32"/>
    </row>
    <row r="4" spans="1:352" ht="18" customHeight="1" x14ac:dyDescent="0.15">
      <c r="A4" s="32"/>
      <c r="B4" s="303" t="s">
        <v>23</v>
      </c>
      <c r="C4" s="304"/>
      <c r="D4" s="304"/>
      <c r="E4" s="304"/>
      <c r="F4" s="304"/>
      <c r="G4" s="304"/>
      <c r="H4" s="304"/>
      <c r="I4" s="304"/>
      <c r="J4" s="304"/>
      <c r="K4" s="304"/>
      <c r="L4" s="304"/>
      <c r="M4" s="305"/>
      <c r="N4" s="387" t="str">
        <f ca="1">TEXT(RIGHT(CELL("filename",N4),LEN(CELL("filename",N4))-FIND("]",CELL("filename",N4))),"0000000000")</f>
        <v>（受給者番号）</v>
      </c>
      <c r="O4" s="388"/>
      <c r="P4" s="388"/>
      <c r="Q4" s="388"/>
      <c r="R4" s="388"/>
      <c r="S4" s="388"/>
      <c r="T4" s="388"/>
      <c r="U4" s="388"/>
      <c r="V4" s="388"/>
      <c r="W4" s="388"/>
      <c r="X4" s="388"/>
      <c r="Y4" s="388"/>
      <c r="Z4" s="388"/>
      <c r="AA4" s="388"/>
      <c r="AB4" s="388"/>
      <c r="AC4" s="388"/>
      <c r="AD4" s="388"/>
      <c r="AE4" s="389"/>
      <c r="AF4" s="303" t="s">
        <v>5</v>
      </c>
      <c r="AG4" s="304"/>
      <c r="AH4" s="304"/>
      <c r="AI4" s="304"/>
      <c r="AJ4" s="304"/>
      <c r="AK4" s="304"/>
      <c r="AL4" s="305"/>
      <c r="AM4" s="380" t="str">
        <f>請求書!$AB$7</f>
        <v>0</v>
      </c>
      <c r="AN4" s="380" t="str">
        <f>請求書!$AE$7</f>
        <v>0</v>
      </c>
      <c r="AO4" s="380" t="str">
        <f>請求書!$AH$7</f>
        <v>0</v>
      </c>
      <c r="AP4" s="380" t="str">
        <f>請求書!$AK$7</f>
        <v>0</v>
      </c>
      <c r="AQ4" s="380" t="str">
        <f>請求書!$AN$7</f>
        <v>0</v>
      </c>
      <c r="AR4" s="380" t="str">
        <f>請求書!$AQ$7</f>
        <v>0</v>
      </c>
      <c r="AS4" s="380" t="str">
        <f>請求書!$AT$7</f>
        <v>0</v>
      </c>
      <c r="AT4" s="380" t="str">
        <f>請求書!$AW$7</f>
        <v>0</v>
      </c>
      <c r="AU4" s="380" t="str">
        <f>請求書!$AZ$7</f>
        <v>0</v>
      </c>
      <c r="AV4" s="380" t="str">
        <f>請求書!$BC$7</f>
        <v>0</v>
      </c>
      <c r="AW4" s="145"/>
      <c r="AX4" s="103">
        <v>6</v>
      </c>
      <c r="AY4" s="104">
        <v>7</v>
      </c>
      <c r="AZ4" s="117">
        <v>8</v>
      </c>
      <c r="BA4" s="116">
        <v>9</v>
      </c>
      <c r="BB4" s="127">
        <v>10</v>
      </c>
      <c r="BC4" s="116">
        <v>11</v>
      </c>
      <c r="BD4" s="117">
        <v>12</v>
      </c>
      <c r="BE4" s="116">
        <v>13</v>
      </c>
      <c r="BF4" s="103">
        <v>14</v>
      </c>
      <c r="BG4" s="104">
        <v>15</v>
      </c>
      <c r="BH4" s="103">
        <v>16</v>
      </c>
      <c r="BI4" s="104">
        <v>17</v>
      </c>
      <c r="BJ4" s="103">
        <v>18</v>
      </c>
      <c r="BK4" s="104">
        <v>19</v>
      </c>
      <c r="BL4" s="103">
        <v>20</v>
      </c>
      <c r="BM4" s="104">
        <v>21</v>
      </c>
      <c r="BN4" s="103">
        <v>22</v>
      </c>
      <c r="BO4" s="104">
        <v>23</v>
      </c>
      <c r="BP4" s="103">
        <v>24</v>
      </c>
      <c r="BQ4" s="104">
        <v>25</v>
      </c>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32"/>
      <c r="DC4" s="32"/>
      <c r="DD4" s="384"/>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385"/>
      <c r="ED4" s="385"/>
      <c r="EE4" s="385"/>
      <c r="EF4" s="385"/>
      <c r="EG4" s="385"/>
      <c r="EH4" s="385"/>
      <c r="EI4" s="385"/>
      <c r="EJ4" s="385"/>
      <c r="EK4" s="385"/>
      <c r="EL4" s="385"/>
      <c r="EM4" s="385"/>
      <c r="EN4" s="385"/>
      <c r="EO4" s="385"/>
      <c r="EP4" s="385"/>
      <c r="EQ4" s="385"/>
      <c r="ER4" s="385"/>
      <c r="ES4" s="385"/>
      <c r="ET4" s="385"/>
      <c r="EU4" s="385"/>
      <c r="EV4" s="385"/>
      <c r="EW4" s="385"/>
      <c r="EX4" s="385"/>
      <c r="EY4" s="385"/>
      <c r="EZ4" s="385"/>
      <c r="FA4" s="385"/>
      <c r="FB4" s="385"/>
      <c r="FC4" s="385"/>
      <c r="FD4" s="385"/>
      <c r="FE4" s="385"/>
      <c r="FF4" s="385"/>
      <c r="FG4" s="386"/>
      <c r="FH4" s="60"/>
      <c r="FI4" s="60"/>
      <c r="FJ4" s="60"/>
      <c r="FK4" s="60"/>
      <c r="FL4" s="384"/>
      <c r="FM4" s="385"/>
      <c r="FN4" s="385"/>
      <c r="FO4" s="385"/>
      <c r="FP4" s="385"/>
      <c r="FQ4" s="385"/>
      <c r="FR4" s="385"/>
      <c r="FS4" s="385"/>
      <c r="FT4" s="385"/>
      <c r="FU4" s="385"/>
      <c r="FV4" s="385"/>
      <c r="FW4" s="385"/>
      <c r="FX4" s="385"/>
      <c r="FY4" s="385"/>
      <c r="FZ4" s="385"/>
      <c r="GA4" s="385"/>
      <c r="GB4" s="385"/>
      <c r="GC4" s="385"/>
      <c r="GD4" s="385"/>
      <c r="GE4" s="385"/>
      <c r="GF4" s="385"/>
      <c r="GG4" s="385"/>
      <c r="GH4" s="385"/>
      <c r="GI4" s="385"/>
      <c r="GJ4" s="385"/>
      <c r="GK4" s="385"/>
      <c r="GL4" s="385"/>
      <c r="GM4" s="385"/>
      <c r="GN4" s="385"/>
      <c r="GO4" s="385"/>
      <c r="GP4" s="385"/>
      <c r="GQ4" s="385"/>
      <c r="GR4" s="385"/>
      <c r="GS4" s="385"/>
      <c r="GT4" s="385"/>
      <c r="GU4" s="385"/>
      <c r="GV4" s="385"/>
      <c r="GW4" s="385"/>
      <c r="GX4" s="385"/>
      <c r="GY4" s="385"/>
      <c r="GZ4" s="385"/>
      <c r="HA4" s="385"/>
      <c r="HB4" s="385"/>
      <c r="HC4" s="385"/>
      <c r="HD4" s="385"/>
      <c r="HE4" s="385"/>
      <c r="HF4" s="385"/>
      <c r="HG4" s="385"/>
      <c r="HH4" s="385"/>
      <c r="HI4" s="385"/>
      <c r="HJ4" s="385"/>
      <c r="HK4" s="385"/>
      <c r="HL4" s="385"/>
      <c r="HM4" s="385"/>
      <c r="HN4" s="385"/>
      <c r="HO4" s="385"/>
      <c r="HP4" s="385"/>
      <c r="HQ4" s="385"/>
      <c r="HR4" s="385"/>
      <c r="HS4" s="385"/>
      <c r="HT4" s="385"/>
      <c r="HU4" s="385"/>
      <c r="HV4" s="385"/>
      <c r="HW4" s="385"/>
      <c r="HX4" s="385"/>
      <c r="HY4" s="385"/>
      <c r="HZ4" s="385"/>
      <c r="IA4" s="386"/>
      <c r="IB4" s="57"/>
      <c r="IC4" s="57"/>
      <c r="ID4" s="465" t="e">
        <f ca="1">VLOOKUP(IM14,受給者一覧!$B$3:$Z$502,4,FALSE)</f>
        <v>#N/A</v>
      </c>
      <c r="IE4" s="465"/>
      <c r="IF4" s="465"/>
      <c r="IG4" s="465"/>
      <c r="IH4" s="465"/>
      <c r="II4" s="465"/>
      <c r="IJ4" s="465"/>
      <c r="IK4" s="465"/>
      <c r="IL4" s="465"/>
      <c r="IM4" s="465"/>
      <c r="IN4" s="465"/>
      <c r="IO4" s="465"/>
      <c r="IP4" s="465"/>
      <c r="IQ4" s="465"/>
      <c r="IR4" s="465"/>
      <c r="IS4" s="465"/>
      <c r="IT4" s="465"/>
      <c r="IU4" s="465"/>
      <c r="IV4" s="465"/>
      <c r="IW4" s="465"/>
      <c r="IX4" s="465"/>
      <c r="IY4" s="465"/>
      <c r="IZ4" s="57"/>
      <c r="JA4" s="57"/>
      <c r="JB4" s="57"/>
      <c r="JC4" s="57"/>
      <c r="JD4" s="57"/>
      <c r="JE4" s="57"/>
      <c r="JF4" s="57"/>
      <c r="JG4" s="57"/>
      <c r="JH4" s="57"/>
      <c r="JI4" s="57"/>
      <c r="JJ4" s="57"/>
      <c r="JK4" s="57"/>
      <c r="JL4" s="57"/>
      <c r="JM4" s="57"/>
      <c r="JN4" s="57"/>
      <c r="JO4" s="57"/>
      <c r="JP4" s="57"/>
      <c r="JQ4" s="57"/>
      <c r="JR4" s="466">
        <f>DATE(YEAR(基本情報!$L$6),MONTH(基本情報!$L$6)+2,1)-1</f>
        <v>60</v>
      </c>
      <c r="JS4" s="466"/>
      <c r="JT4" s="466"/>
      <c r="JU4" s="466"/>
      <c r="JV4" s="466"/>
      <c r="JW4" s="466"/>
      <c r="JX4" s="466"/>
      <c r="JY4" s="466"/>
      <c r="JZ4" s="466"/>
      <c r="KA4" s="466"/>
      <c r="KB4" s="466"/>
      <c r="KC4" s="466"/>
      <c r="KD4" s="466"/>
      <c r="KE4" s="57"/>
      <c r="KF4" s="148"/>
      <c r="KG4" s="60"/>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48"/>
      <c r="MM4" s="32"/>
      <c r="MN4" s="60"/>
    </row>
    <row r="5" spans="1:352" ht="18" customHeight="1" x14ac:dyDescent="0.15">
      <c r="A5" s="32"/>
      <c r="B5" s="211"/>
      <c r="C5" s="212"/>
      <c r="D5" s="212"/>
      <c r="E5" s="212"/>
      <c r="F5" s="212"/>
      <c r="G5" s="212"/>
      <c r="H5" s="212"/>
      <c r="I5" s="212"/>
      <c r="J5" s="212"/>
      <c r="K5" s="212"/>
      <c r="L5" s="212"/>
      <c r="M5" s="213"/>
      <c r="N5" s="390"/>
      <c r="O5" s="391"/>
      <c r="P5" s="391"/>
      <c r="Q5" s="391"/>
      <c r="R5" s="391"/>
      <c r="S5" s="391"/>
      <c r="T5" s="391"/>
      <c r="U5" s="391"/>
      <c r="V5" s="391"/>
      <c r="W5" s="391"/>
      <c r="X5" s="391"/>
      <c r="Y5" s="391"/>
      <c r="Z5" s="391"/>
      <c r="AA5" s="391"/>
      <c r="AB5" s="391"/>
      <c r="AC5" s="391"/>
      <c r="AD5" s="391"/>
      <c r="AE5" s="392"/>
      <c r="AF5" s="211"/>
      <c r="AG5" s="212"/>
      <c r="AH5" s="212"/>
      <c r="AI5" s="212"/>
      <c r="AJ5" s="212"/>
      <c r="AK5" s="212"/>
      <c r="AL5" s="213"/>
      <c r="AM5" s="381"/>
      <c r="AN5" s="381"/>
      <c r="AO5" s="381"/>
      <c r="AP5" s="381"/>
      <c r="AQ5" s="381"/>
      <c r="AR5" s="381"/>
      <c r="AS5" s="381"/>
      <c r="AT5" s="381"/>
      <c r="AU5" s="381"/>
      <c r="AV5" s="381"/>
      <c r="AW5" s="145"/>
      <c r="AX5" s="105" t="e">
        <f ca="1">IF(VLOOKUP($N$4,受給者一覧!$B$3:$Z$502,AX4,FALSE)="","",VLOOKUP($N$4,受給者一覧!$B$3:$Z$502,AX4,FALSE))</f>
        <v>#N/A</v>
      </c>
      <c r="AY5" s="105" t="e">
        <f ca="1">IF(VLOOKUP($N$4,受給者一覧!$B$3:$Z$502,AY4,FALSE)="",$AX$5,VLOOKUP($N$4,受給者一覧!$B$3:$Z$502,AY4,FALSE))</f>
        <v>#N/A</v>
      </c>
      <c r="AZ5" s="119" t="e">
        <f ca="1">VLOOKUP($N$4,受給者一覧!$B$3:$Z$502,AZ4,FALSE)</f>
        <v>#N/A</v>
      </c>
      <c r="BA5" s="119" t="e">
        <f ca="1">VLOOKUP($N$4,受給者一覧!$B$3:$Z$502,BA4,FALSE)</f>
        <v>#N/A</v>
      </c>
      <c r="BB5" s="119" t="e">
        <f ca="1">VLOOKUP($N$4,受給者一覧!$B$3:$Z$502,BB4,FALSE)</f>
        <v>#N/A</v>
      </c>
      <c r="BC5" s="118" t="e">
        <f ca="1">VLOOKUP($BB$5,基本設定!$A$3:$B$7,2,FALSE)</f>
        <v>#N/A</v>
      </c>
      <c r="BD5" s="119" t="e">
        <f ca="1">VLOOKUP($N$4,受給者一覧!$B$3:$Z$502,BD4,FALSE)</f>
        <v>#N/A</v>
      </c>
      <c r="BE5" s="119" t="e">
        <f ca="1">VLOOKUP($N$4,受給者一覧!$B$3:$Z$502,BE4,FALSE)</f>
        <v>#N/A</v>
      </c>
      <c r="BF5" s="105" t="e">
        <f ca="1">VLOOKUP($N$4,受給者一覧!$B$3:$Z$502,BF4,FALSE)</f>
        <v>#N/A</v>
      </c>
      <c r="BG5" s="105" t="e">
        <f ca="1">VLOOKUP($N$4,受給者一覧!$B$3:$Z$502,BG4,FALSE)</f>
        <v>#N/A</v>
      </c>
      <c r="BH5" s="105" t="e">
        <f ca="1">VLOOKUP($N$4,受給者一覧!$B$3:$Z$502,BH4,FALSE)</f>
        <v>#N/A</v>
      </c>
      <c r="BI5" s="106" t="e">
        <f ca="1">VLOOKUP($N$4,受給者一覧!$B$3:$Z$502,BI4,FALSE)</f>
        <v>#N/A</v>
      </c>
      <c r="BJ5" s="105" t="e">
        <f ca="1">VLOOKUP($N$4,受給者一覧!$B$3:$Z$502,BJ4,FALSE)</f>
        <v>#N/A</v>
      </c>
      <c r="BK5" s="105" t="e">
        <f ca="1">VLOOKUP($N$4,受給者一覧!$B$3:$Z$502,BK4,FALSE)</f>
        <v>#N/A</v>
      </c>
      <c r="BL5" s="106" t="e">
        <f ca="1">VLOOKUP($N$4,受給者一覧!$B$3:$Z$502,BL4,FALSE)</f>
        <v>#N/A</v>
      </c>
      <c r="BM5" s="106" t="e">
        <f ca="1">VLOOKUP($N$4,受給者一覧!$B$3:$Z$502,BM4,FALSE)</f>
        <v>#N/A</v>
      </c>
      <c r="BN5" s="105" t="e">
        <f ca="1">VLOOKUP($N$4,受給者一覧!$B$3:$Z$502,BN4,FALSE)</f>
        <v>#N/A</v>
      </c>
      <c r="BO5" s="106" t="e">
        <f ca="1">VLOOKUP($N$4,受給者一覧!$B$3:$Z$502,BO4,FALSE)</f>
        <v>#N/A</v>
      </c>
      <c r="BP5" s="105" t="e">
        <f ca="1">VLOOKUP($N$4,受給者一覧!$B$3:$Z$502,BP4,FALSE)</f>
        <v>#N/A</v>
      </c>
      <c r="BQ5" s="105" t="e">
        <f ca="1">VLOOKUP($N$4,受給者一覧!$B$3:$Z$502,BQ4,FALSE)</f>
        <v>#N/A</v>
      </c>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67"/>
      <c r="CU5" s="67"/>
      <c r="CV5" s="67"/>
      <c r="CW5" s="67"/>
      <c r="CX5" s="67"/>
      <c r="CY5" s="67"/>
      <c r="CZ5" s="67"/>
      <c r="DA5" s="67"/>
      <c r="DB5" s="32"/>
      <c r="DC5" s="32"/>
      <c r="DD5" s="61"/>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62"/>
      <c r="FH5" s="60"/>
      <c r="FI5" s="60"/>
      <c r="FJ5" s="60"/>
      <c r="FK5" s="60"/>
      <c r="FL5" s="63"/>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HO5" s="32"/>
      <c r="HP5" s="32"/>
      <c r="HQ5" s="32"/>
      <c r="HR5" s="32"/>
      <c r="HS5" s="32"/>
      <c r="HT5" s="32"/>
      <c r="HU5" s="32"/>
      <c r="HV5" s="32"/>
      <c r="HW5" s="32"/>
      <c r="HX5" s="32"/>
      <c r="HY5" s="32"/>
      <c r="HZ5" s="32"/>
      <c r="IA5" s="64"/>
      <c r="IB5" s="57"/>
      <c r="IC5" s="57"/>
      <c r="ID5" s="465"/>
      <c r="IE5" s="465"/>
      <c r="IF5" s="465"/>
      <c r="IG5" s="465"/>
      <c r="IH5" s="465"/>
      <c r="II5" s="465"/>
      <c r="IJ5" s="465"/>
      <c r="IK5" s="465"/>
      <c r="IL5" s="465"/>
      <c r="IM5" s="465"/>
      <c r="IN5" s="465"/>
      <c r="IO5" s="465"/>
      <c r="IP5" s="465"/>
      <c r="IQ5" s="465"/>
      <c r="IR5" s="465"/>
      <c r="IS5" s="465"/>
      <c r="IT5" s="465"/>
      <c r="IU5" s="465"/>
      <c r="IV5" s="465"/>
      <c r="IW5" s="465"/>
      <c r="IX5" s="465"/>
      <c r="IY5" s="465"/>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32"/>
      <c r="KG5" s="60"/>
      <c r="KH5" s="154"/>
      <c r="KI5" s="404" t="s">
        <v>726</v>
      </c>
      <c r="KJ5" s="404"/>
      <c r="KK5" s="404"/>
      <c r="KL5" s="404"/>
      <c r="KM5" s="404"/>
      <c r="KN5" s="404"/>
      <c r="KO5" s="439" t="e">
        <f ca="1">DJ10</f>
        <v>#N/A</v>
      </c>
      <c r="KP5" s="439"/>
      <c r="KQ5" s="439"/>
      <c r="KR5" s="439"/>
      <c r="KS5" s="439"/>
      <c r="KT5" s="439"/>
      <c r="KU5" s="439"/>
      <c r="KV5" s="439"/>
      <c r="KW5" s="439"/>
      <c r="KX5" s="439"/>
      <c r="KY5" s="439"/>
      <c r="KZ5" s="439"/>
      <c r="LA5" s="439"/>
      <c r="LB5" s="439"/>
      <c r="LC5" s="439"/>
      <c r="LD5" s="439"/>
      <c r="LE5" s="439"/>
      <c r="LF5" s="439"/>
      <c r="LG5" s="439"/>
      <c r="LH5" s="439"/>
      <c r="LI5" s="439"/>
      <c r="LJ5" s="439"/>
      <c r="LK5" s="154"/>
      <c r="LL5" s="154"/>
      <c r="LM5" s="154"/>
      <c r="LN5" s="404" t="s">
        <v>45</v>
      </c>
      <c r="LO5" s="404"/>
      <c r="LP5" s="404"/>
      <c r="LQ5" s="404"/>
      <c r="LR5" s="404"/>
      <c r="LS5" s="404"/>
      <c r="LT5" s="404"/>
      <c r="LU5" s="404"/>
      <c r="LV5" s="404"/>
      <c r="LW5" s="404" t="str">
        <f ca="1">N4</f>
        <v>（受給者番号）</v>
      </c>
      <c r="LX5" s="404"/>
      <c r="LY5" s="404"/>
      <c r="LZ5" s="404"/>
      <c r="MA5" s="404"/>
      <c r="MB5" s="404"/>
      <c r="MC5" s="404"/>
      <c r="MD5" s="404"/>
      <c r="ME5" s="404"/>
      <c r="MF5" s="404"/>
      <c r="MG5" s="404"/>
      <c r="MH5" s="404"/>
      <c r="MI5" s="404"/>
      <c r="MJ5" s="404"/>
      <c r="MK5" s="154"/>
      <c r="ML5" s="153"/>
      <c r="MM5" s="32"/>
      <c r="MN5" s="60"/>
    </row>
    <row r="6" spans="1:352" ht="18" customHeight="1" x14ac:dyDescent="0.15">
      <c r="A6" s="32"/>
      <c r="B6" s="210" t="s">
        <v>758</v>
      </c>
      <c r="C6" s="210"/>
      <c r="D6" s="210"/>
      <c r="E6" s="210"/>
      <c r="F6" s="210"/>
      <c r="G6" s="210"/>
      <c r="H6" s="210"/>
      <c r="I6" s="210"/>
      <c r="J6" s="210"/>
      <c r="K6" s="210"/>
      <c r="L6" s="210"/>
      <c r="M6" s="210"/>
      <c r="N6" s="210" t="e">
        <f ca="1">VLOOKUP(N4,受給者一覧!$B$3:$P$502,2,FALSE)</f>
        <v>#N/A</v>
      </c>
      <c r="O6" s="210"/>
      <c r="P6" s="210"/>
      <c r="Q6" s="210"/>
      <c r="R6" s="210"/>
      <c r="S6" s="210"/>
      <c r="T6" s="210"/>
      <c r="U6" s="210"/>
      <c r="V6" s="210"/>
      <c r="W6" s="210"/>
      <c r="X6" s="210"/>
      <c r="Y6" s="210"/>
      <c r="Z6" s="210"/>
      <c r="AA6" s="210"/>
      <c r="AB6" s="210"/>
      <c r="AC6" s="210"/>
      <c r="AD6" s="210"/>
      <c r="AE6" s="210"/>
      <c r="AF6" s="332" t="s">
        <v>39</v>
      </c>
      <c r="AG6" s="332"/>
      <c r="AH6" s="332"/>
      <c r="AI6" s="332"/>
      <c r="AJ6" s="332"/>
      <c r="AK6" s="332"/>
      <c r="AL6" s="332"/>
      <c r="AM6" s="382" t="str">
        <f>IF(請求書!$AH$12="","",請求書!$AH$12)</f>
        <v xml:space="preserve">
</v>
      </c>
      <c r="AN6" s="382"/>
      <c r="AO6" s="382"/>
      <c r="AP6" s="382"/>
      <c r="AQ6" s="382"/>
      <c r="AR6" s="382"/>
      <c r="AS6" s="382"/>
      <c r="AT6" s="382"/>
      <c r="AU6" s="382"/>
      <c r="AV6" s="382"/>
      <c r="AW6" s="145"/>
      <c r="BA6" s="111"/>
      <c r="BB6" s="110"/>
      <c r="BC6" s="111"/>
      <c r="BD6" s="120"/>
      <c r="BE6" s="121"/>
      <c r="BF6" s="99"/>
      <c r="BG6" s="99"/>
      <c r="BH6" s="32"/>
      <c r="BI6" s="99"/>
      <c r="BJ6" s="99"/>
      <c r="BK6" s="32"/>
      <c r="BL6" s="32"/>
      <c r="BM6" s="32"/>
      <c r="BN6" s="32"/>
      <c r="BO6" s="144" t="e">
        <f ca="1">IF($BJ$5=$BN$5,$BO$5,"")</f>
        <v>#N/A</v>
      </c>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67"/>
      <c r="CU6" s="67"/>
      <c r="CV6" s="67"/>
      <c r="CW6" s="67"/>
      <c r="CX6" s="67"/>
      <c r="CY6" s="67"/>
      <c r="CZ6" s="67"/>
      <c r="DA6" s="67"/>
      <c r="DB6" s="32"/>
      <c r="DC6" s="32"/>
      <c r="DD6" s="65"/>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41" t="str">
        <f>TEXT(請求書!$D$15,"GGG")</f>
        <v>明治</v>
      </c>
      <c r="EK6" s="364"/>
      <c r="EL6" s="364"/>
      <c r="EM6" s="342"/>
      <c r="EN6" s="341" t="str">
        <f>LEFT(TEXT(請求書!$D$15,"EE"),1)</f>
        <v>3</v>
      </c>
      <c r="EO6" s="364"/>
      <c r="EP6" s="342"/>
      <c r="EQ6" s="341" t="str">
        <f>RIGHT(TEXT(請求書!$D$15,"EE"),1)</f>
        <v>3</v>
      </c>
      <c r="ER6" s="364"/>
      <c r="ES6" s="342"/>
      <c r="ET6" s="341" t="s">
        <v>1</v>
      </c>
      <c r="EU6" s="364"/>
      <c r="EV6" s="342"/>
      <c r="EW6" s="341" t="str">
        <f>LEFT(TEXT(請求書!$D$15,"MM"),1)</f>
        <v>0</v>
      </c>
      <c r="EX6" s="364"/>
      <c r="EY6" s="342"/>
      <c r="EZ6" s="341" t="str">
        <f>RIGHT(TEXT(請求書!$D$15,"MM"),1)</f>
        <v>1</v>
      </c>
      <c r="FA6" s="364"/>
      <c r="FB6" s="342"/>
      <c r="FC6" s="341" t="s">
        <v>11</v>
      </c>
      <c r="FD6" s="364"/>
      <c r="FE6" s="364"/>
      <c r="FF6" s="342"/>
      <c r="FG6" s="64"/>
      <c r="FH6" s="32"/>
      <c r="FI6" s="32"/>
      <c r="FJ6" s="32"/>
      <c r="FK6" s="32"/>
      <c r="FL6" s="65"/>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HC6" s="464" t="e">
        <f ca="1">VLOOKUP($N$4,受給者一覧!$B$3:$Z$503,17,FALSE)</f>
        <v>#N/A</v>
      </c>
      <c r="HD6" s="464"/>
      <c r="HE6" s="464"/>
      <c r="HF6" s="464"/>
      <c r="HG6" s="464"/>
      <c r="HH6" s="464"/>
      <c r="HI6" s="464"/>
      <c r="HJ6" s="464"/>
      <c r="HK6" s="464"/>
      <c r="HL6" s="464"/>
      <c r="HM6" s="464"/>
      <c r="HN6" s="464"/>
      <c r="HO6" s="464"/>
      <c r="HP6" s="464"/>
      <c r="HQ6" s="464"/>
      <c r="HR6" s="464"/>
      <c r="HS6" s="464"/>
      <c r="HT6" s="464"/>
      <c r="HU6" s="464"/>
      <c r="HV6" s="464"/>
      <c r="HW6" s="464"/>
      <c r="HX6" s="464"/>
      <c r="HY6" s="464"/>
      <c r="HZ6" s="32"/>
      <c r="IA6" s="64"/>
      <c r="IB6" s="57"/>
      <c r="IC6" s="57"/>
      <c r="ID6" s="465" t="e">
        <f ca="1">IF(VLOOKUP(IM14,受給者一覧!$B$3:$Z$502,5,FALSE)=0,"",VLOOKUP(IM14,受給者一覧!$B$3:$Z$502,5,FALSE))</f>
        <v>#N/A</v>
      </c>
      <c r="IE6" s="465"/>
      <c r="IF6" s="465"/>
      <c r="IG6" s="465"/>
      <c r="IH6" s="465"/>
      <c r="II6" s="465"/>
      <c r="IJ6" s="465"/>
      <c r="IK6" s="465"/>
      <c r="IL6" s="465"/>
      <c r="IM6" s="465"/>
      <c r="IN6" s="465"/>
      <c r="IO6" s="465"/>
      <c r="IP6" s="465"/>
      <c r="IQ6" s="465"/>
      <c r="IR6" s="465"/>
      <c r="IS6" s="465"/>
      <c r="IT6" s="465"/>
      <c r="IU6" s="465"/>
      <c r="IV6" s="465"/>
      <c r="IW6" s="465"/>
      <c r="IX6" s="465"/>
      <c r="IY6" s="465"/>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32"/>
      <c r="KG6" s="32"/>
      <c r="KH6" s="153"/>
      <c r="KI6" s="154"/>
      <c r="KJ6" s="154"/>
      <c r="KK6" s="154"/>
      <c r="KL6" s="154"/>
      <c r="KM6" s="154"/>
      <c r="KN6" s="154"/>
      <c r="KO6" s="154"/>
      <c r="KP6" s="154"/>
      <c r="KQ6" s="154"/>
      <c r="KR6" s="154"/>
      <c r="KS6" s="154"/>
      <c r="KT6" s="154"/>
      <c r="KU6" s="154"/>
      <c r="KV6" s="154"/>
      <c r="KW6" s="154"/>
      <c r="KX6" s="154"/>
      <c r="KY6" s="154"/>
      <c r="KZ6" s="154"/>
      <c r="LA6" s="154"/>
      <c r="LB6" s="154"/>
      <c r="LC6" s="154"/>
      <c r="LD6" s="154"/>
      <c r="LE6" s="154"/>
      <c r="LF6" s="154"/>
      <c r="LG6" s="154"/>
      <c r="LH6" s="154"/>
      <c r="LI6" s="154"/>
      <c r="LJ6" s="154"/>
      <c r="LK6" s="154"/>
      <c r="LL6" s="154"/>
      <c r="LM6" s="154"/>
      <c r="LN6" s="154"/>
      <c r="LO6" s="154"/>
      <c r="LP6" s="154"/>
      <c r="LQ6" s="38"/>
      <c r="LR6" s="38"/>
      <c r="LS6" s="38"/>
      <c r="LT6" s="38"/>
      <c r="LU6" s="38"/>
      <c r="LV6" s="38"/>
      <c r="LW6" s="38"/>
      <c r="LX6" s="38"/>
      <c r="LY6" s="38"/>
      <c r="LZ6" s="38"/>
      <c r="MA6" s="38"/>
      <c r="MB6" s="38"/>
      <c r="MC6" s="38"/>
      <c r="MD6" s="38"/>
      <c r="ME6" s="38"/>
      <c r="MF6" s="38"/>
      <c r="MG6" s="38"/>
      <c r="MH6" s="38"/>
      <c r="MI6" s="38"/>
      <c r="MJ6" s="38"/>
      <c r="MK6" s="38"/>
      <c r="ML6" s="153"/>
      <c r="MM6" s="32"/>
      <c r="MN6" s="32"/>
    </row>
    <row r="7" spans="1:352" ht="18" customHeight="1" x14ac:dyDescent="0.15">
      <c r="A7" s="32"/>
      <c r="B7" s="346" t="s">
        <v>36</v>
      </c>
      <c r="C7" s="347"/>
      <c r="D7" s="347"/>
      <c r="E7" s="347"/>
      <c r="F7" s="347"/>
      <c r="G7" s="347"/>
      <c r="H7" s="348"/>
      <c r="I7" s="365" t="e">
        <f ca="1">IF(OR(INT(TEXT(基本情報!$L$7,"yyyymm"))&lt;INT(TEXT($BD$5,"yyyymm")),INT(TEXT(基本情報!$L$7,"yyyymm"))&gt;INT(TEXT($BE$5,"yyyymm"))),"期間外",$BB$5)</f>
        <v>#N/A</v>
      </c>
      <c r="J7" s="366"/>
      <c r="K7" s="366"/>
      <c r="L7" s="366"/>
      <c r="M7" s="366"/>
      <c r="N7" s="366"/>
      <c r="O7" s="367"/>
      <c r="P7" s="346" t="s">
        <v>37</v>
      </c>
      <c r="Q7" s="347"/>
      <c r="R7" s="347"/>
      <c r="S7" s="347"/>
      <c r="T7" s="347"/>
      <c r="U7" s="347"/>
      <c r="V7" s="348"/>
      <c r="W7" s="368" t="e">
        <f ca="1">IF(OR(INT(TEXT(基本情報!$L$7,"yyyymm"))&lt;INT(TEXT($BL$5,"yyyymm")),INT(TEXT(基本情報!$L$7,"yyyymm"))&gt;INT(IF($BO$6="","999999",TEXT($BO$6,"yyyymm")))),"期間外",$BK$5)</f>
        <v>#N/A</v>
      </c>
      <c r="X7" s="369"/>
      <c r="Y7" s="369"/>
      <c r="Z7" s="369"/>
      <c r="AA7" s="369"/>
      <c r="AB7" s="369"/>
      <c r="AC7" s="369"/>
      <c r="AD7" s="369"/>
      <c r="AE7" s="370"/>
      <c r="AF7" s="332"/>
      <c r="AG7" s="332"/>
      <c r="AH7" s="332"/>
      <c r="AI7" s="332"/>
      <c r="AJ7" s="332"/>
      <c r="AK7" s="332"/>
      <c r="AL7" s="332"/>
      <c r="AM7" s="382"/>
      <c r="AN7" s="382"/>
      <c r="AO7" s="382"/>
      <c r="AP7" s="382"/>
      <c r="AQ7" s="382"/>
      <c r="AR7" s="382"/>
      <c r="AS7" s="382"/>
      <c r="AT7" s="382"/>
      <c r="AU7" s="382"/>
      <c r="AV7" s="382"/>
      <c r="AW7" s="145"/>
      <c r="AX7" s="148"/>
      <c r="AY7" s="30"/>
      <c r="AZ7" s="122"/>
      <c r="BA7" s="112"/>
      <c r="BB7" s="112"/>
      <c r="BC7" s="112"/>
      <c r="BD7" s="112"/>
      <c r="BE7" s="11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67"/>
      <c r="CU7" s="67"/>
      <c r="CV7" s="67"/>
      <c r="CW7" s="67"/>
      <c r="CX7" s="67"/>
      <c r="CY7" s="67"/>
      <c r="CZ7" s="67"/>
      <c r="DA7" s="67"/>
      <c r="DB7" s="32"/>
      <c r="DC7" s="32"/>
      <c r="DD7" s="65"/>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64"/>
      <c r="FH7" s="32"/>
      <c r="FI7" s="32"/>
      <c r="FJ7" s="32"/>
      <c r="FK7" s="32"/>
      <c r="FL7" s="65"/>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64"/>
      <c r="IB7" s="57"/>
      <c r="IC7" s="57"/>
      <c r="ID7" s="465"/>
      <c r="IE7" s="465"/>
      <c r="IF7" s="465"/>
      <c r="IG7" s="465"/>
      <c r="IH7" s="465"/>
      <c r="II7" s="465"/>
      <c r="IJ7" s="465"/>
      <c r="IK7" s="465"/>
      <c r="IL7" s="465"/>
      <c r="IM7" s="465"/>
      <c r="IN7" s="465"/>
      <c r="IO7" s="465"/>
      <c r="IP7" s="465"/>
      <c r="IQ7" s="465"/>
      <c r="IR7" s="465"/>
      <c r="IS7" s="465"/>
      <c r="IT7" s="465"/>
      <c r="IU7" s="465"/>
      <c r="IV7" s="465"/>
      <c r="IW7" s="465"/>
      <c r="IX7" s="465"/>
      <c r="IY7" s="465"/>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32"/>
      <c r="KG7" s="32"/>
      <c r="KH7" s="153"/>
      <c r="KI7" s="154"/>
      <c r="KJ7" s="154"/>
      <c r="KK7" s="156" t="str">
        <f>"ただし、就労支援給付費に係る（"&amp;TEXT(請求書!$D$15,"GGGEE年MM月分")&amp;")として"</f>
        <v>ただし、就労支援給付費に係る（明治33年01月分)として</v>
      </c>
      <c r="KL7" s="154"/>
      <c r="KM7" s="154"/>
      <c r="KN7" s="154"/>
      <c r="KO7" s="154"/>
      <c r="KP7" s="154"/>
      <c r="KQ7" s="154"/>
      <c r="KR7" s="154"/>
      <c r="KS7" s="154"/>
      <c r="KT7" s="154"/>
      <c r="KU7" s="154"/>
      <c r="KV7" s="154"/>
      <c r="KW7" s="154"/>
      <c r="KX7" s="154"/>
      <c r="KY7" s="154"/>
      <c r="KZ7" s="154"/>
      <c r="LA7" s="154"/>
      <c r="LB7" s="154"/>
      <c r="LC7" s="154"/>
      <c r="LD7" s="154"/>
      <c r="LE7" s="154"/>
      <c r="LF7" s="154"/>
      <c r="LG7" s="154"/>
      <c r="LH7" s="154"/>
      <c r="LI7" s="154"/>
      <c r="LJ7" s="154"/>
      <c r="LK7" s="154"/>
      <c r="LL7" s="154"/>
      <c r="LM7" s="154"/>
      <c r="LN7" s="154"/>
      <c r="LO7" s="154"/>
      <c r="LP7" s="154"/>
      <c r="LQ7" s="154"/>
      <c r="LR7" s="154"/>
      <c r="LS7" s="154"/>
      <c r="LT7" s="154"/>
      <c r="LU7" s="154"/>
      <c r="LV7" s="154"/>
      <c r="LW7" s="154"/>
      <c r="LX7" s="154"/>
      <c r="LY7" s="154"/>
      <c r="LZ7" s="154"/>
      <c r="MA7" s="154"/>
      <c r="MB7" s="154"/>
      <c r="MC7" s="154"/>
      <c r="MD7" s="154"/>
      <c r="ME7" s="154"/>
      <c r="MF7" s="154"/>
      <c r="MG7" s="154"/>
      <c r="MH7" s="154"/>
      <c r="MI7" s="154"/>
      <c r="MJ7" s="154"/>
      <c r="MK7" s="154"/>
      <c r="ML7" s="153"/>
      <c r="MM7" s="32"/>
      <c r="MN7" s="32"/>
    </row>
    <row r="8" spans="1:352" ht="18" customHeight="1" x14ac:dyDescent="0.15">
      <c r="A8" s="32"/>
      <c r="B8" s="352"/>
      <c r="C8" s="353"/>
      <c r="D8" s="353"/>
      <c r="E8" s="353"/>
      <c r="F8" s="353"/>
      <c r="G8" s="353"/>
      <c r="H8" s="354"/>
      <c r="I8" s="371" t="e">
        <f ca="1">IF(I7="期間外","期間外",$BF$5)</f>
        <v>#N/A</v>
      </c>
      <c r="J8" s="372"/>
      <c r="K8" s="372"/>
      <c r="L8" s="372"/>
      <c r="M8" s="372"/>
      <c r="N8" s="372"/>
      <c r="O8" s="373"/>
      <c r="P8" s="352"/>
      <c r="Q8" s="353"/>
      <c r="R8" s="353"/>
      <c r="S8" s="353"/>
      <c r="T8" s="353"/>
      <c r="U8" s="353"/>
      <c r="V8" s="354"/>
      <c r="W8" s="371"/>
      <c r="X8" s="372"/>
      <c r="Y8" s="372"/>
      <c r="Z8" s="372"/>
      <c r="AA8" s="372"/>
      <c r="AB8" s="372"/>
      <c r="AC8" s="372"/>
      <c r="AD8" s="372"/>
      <c r="AE8" s="373"/>
      <c r="AF8" s="332"/>
      <c r="AG8" s="332"/>
      <c r="AH8" s="332"/>
      <c r="AI8" s="332"/>
      <c r="AJ8" s="332"/>
      <c r="AK8" s="332"/>
      <c r="AL8" s="332"/>
      <c r="AM8" s="382"/>
      <c r="AN8" s="382"/>
      <c r="AO8" s="382"/>
      <c r="AP8" s="382"/>
      <c r="AQ8" s="382"/>
      <c r="AR8" s="382"/>
      <c r="AS8" s="382"/>
      <c r="AT8" s="382"/>
      <c r="AU8" s="382"/>
      <c r="AV8" s="382"/>
      <c r="AW8" s="145"/>
      <c r="AX8" s="148"/>
      <c r="AY8" s="30"/>
      <c r="AZ8" s="122"/>
      <c r="BA8" s="112"/>
      <c r="BB8" s="112"/>
      <c r="BC8" s="112"/>
      <c r="BD8" s="112"/>
      <c r="BE8" s="11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67"/>
      <c r="CU8" s="67"/>
      <c r="CV8" s="67"/>
      <c r="CW8" s="67"/>
      <c r="CX8" s="67"/>
      <c r="CY8" s="67"/>
      <c r="CZ8" s="67"/>
      <c r="DA8" s="67"/>
      <c r="DB8" s="32"/>
      <c r="DC8" s="32"/>
      <c r="DD8" s="65"/>
      <c r="DE8" s="374" t="s">
        <v>131</v>
      </c>
      <c r="DF8" s="375"/>
      <c r="DG8" s="375"/>
      <c r="DH8" s="375"/>
      <c r="DI8" s="376"/>
      <c r="DJ8" s="303" t="str">
        <f ca="1">MID($N$4,1,1)</f>
        <v>（</v>
      </c>
      <c r="DK8" s="305"/>
      <c r="DL8" s="303" t="str">
        <f ca="1">MID($N$4,2,1)</f>
        <v>受</v>
      </c>
      <c r="DM8" s="305"/>
      <c r="DN8" s="303" t="str">
        <f ca="1">MID($N$4,3,1)</f>
        <v>給</v>
      </c>
      <c r="DO8" s="305"/>
      <c r="DP8" s="303" t="str">
        <f ca="1">MID($N$4,4,1)</f>
        <v>者</v>
      </c>
      <c r="DQ8" s="305"/>
      <c r="DR8" s="303" t="str">
        <f ca="1">MID($N$4,5,1)</f>
        <v>番</v>
      </c>
      <c r="DS8" s="305"/>
      <c r="DT8" s="303" t="str">
        <f ca="1">MID($N$4,6,1)</f>
        <v>号</v>
      </c>
      <c r="DU8" s="305"/>
      <c r="DV8" s="303" t="str">
        <f ca="1">MID($N$4,7,1)</f>
        <v>）</v>
      </c>
      <c r="DW8" s="305"/>
      <c r="DX8" s="303" t="str">
        <f ca="1">MID($N$4,8,1)</f>
        <v/>
      </c>
      <c r="DY8" s="305"/>
      <c r="DZ8" s="303" t="str">
        <f ca="1">MID($N$4,9,1)</f>
        <v/>
      </c>
      <c r="EA8" s="305"/>
      <c r="EB8" s="303" t="str">
        <f ca="1">MID($N$4,10,1)</f>
        <v/>
      </c>
      <c r="EC8" s="305"/>
      <c r="ED8" s="153"/>
      <c r="EE8" s="32"/>
      <c r="EF8" s="32"/>
      <c r="EG8" s="32"/>
      <c r="EH8" s="343" t="s">
        <v>5</v>
      </c>
      <c r="EI8" s="344"/>
      <c r="EJ8" s="344"/>
      <c r="EK8" s="344"/>
      <c r="EL8" s="345"/>
      <c r="EM8" s="341" t="str">
        <f>AM4</f>
        <v>0</v>
      </c>
      <c r="EN8" s="342"/>
      <c r="EO8" s="341" t="str">
        <f>AN4</f>
        <v>0</v>
      </c>
      <c r="EP8" s="342"/>
      <c r="EQ8" s="341" t="str">
        <f>AO4</f>
        <v>0</v>
      </c>
      <c r="ER8" s="342"/>
      <c r="ES8" s="341" t="str">
        <f>AP4</f>
        <v>0</v>
      </c>
      <c r="ET8" s="342"/>
      <c r="EU8" s="341" t="str">
        <f>AQ4</f>
        <v>0</v>
      </c>
      <c r="EV8" s="342"/>
      <c r="EW8" s="341" t="str">
        <f>AR4</f>
        <v>0</v>
      </c>
      <c r="EX8" s="342"/>
      <c r="EY8" s="341" t="str">
        <f>AS4</f>
        <v>0</v>
      </c>
      <c r="EZ8" s="342"/>
      <c r="FA8" s="341" t="str">
        <f>AT4</f>
        <v>0</v>
      </c>
      <c r="FB8" s="342"/>
      <c r="FC8" s="341" t="str">
        <f>AU4</f>
        <v>0</v>
      </c>
      <c r="FD8" s="342"/>
      <c r="FE8" s="341" t="str">
        <f>AV4</f>
        <v>0</v>
      </c>
      <c r="FF8" s="342"/>
      <c r="FG8" s="64"/>
      <c r="FH8" s="32"/>
      <c r="FI8" s="32"/>
      <c r="FJ8" s="32"/>
      <c r="FK8" s="32"/>
      <c r="FL8" s="65"/>
      <c r="FM8" s="32"/>
      <c r="FN8" s="32"/>
      <c r="FO8" s="452" t="s">
        <v>149</v>
      </c>
      <c r="FP8" s="452"/>
      <c r="FQ8" s="452"/>
      <c r="FR8" s="452"/>
      <c r="FS8" s="452"/>
      <c r="FT8" s="452"/>
      <c r="FU8" s="452"/>
      <c r="FV8" s="452"/>
      <c r="FW8" s="452"/>
      <c r="FX8" s="452"/>
      <c r="FY8" s="452"/>
      <c r="FZ8" s="452"/>
      <c r="GA8" s="452"/>
      <c r="GB8" s="452"/>
      <c r="GC8" s="452"/>
      <c r="GD8" s="452"/>
      <c r="GE8" s="452"/>
      <c r="GF8" s="452"/>
      <c r="GG8" s="452"/>
      <c r="GR8" s="398" t="s">
        <v>5</v>
      </c>
      <c r="GS8" s="399"/>
      <c r="GT8" s="399"/>
      <c r="GU8" s="399"/>
      <c r="GV8" s="399"/>
      <c r="GW8" s="399"/>
      <c r="GX8" s="399"/>
      <c r="GY8" s="399"/>
      <c r="GZ8" s="399"/>
      <c r="HA8" s="399"/>
      <c r="HB8" s="399"/>
      <c r="HC8" s="399"/>
      <c r="HD8" s="399"/>
      <c r="HE8" s="399"/>
      <c r="HF8" s="400"/>
      <c r="HG8" s="394" t="str">
        <f>AM4</f>
        <v>0</v>
      </c>
      <c r="HH8" s="394"/>
      <c r="HI8" s="394" t="str">
        <f>AN4</f>
        <v>0</v>
      </c>
      <c r="HJ8" s="394"/>
      <c r="HK8" s="394" t="str">
        <f>AO4</f>
        <v>0</v>
      </c>
      <c r="HL8" s="394"/>
      <c r="HM8" s="394" t="str">
        <f>AP4</f>
        <v>0</v>
      </c>
      <c r="HN8" s="394"/>
      <c r="HO8" s="394" t="str">
        <f>AQ4</f>
        <v>0</v>
      </c>
      <c r="HP8" s="394"/>
      <c r="HQ8" s="394" t="str">
        <f>AR4</f>
        <v>0</v>
      </c>
      <c r="HR8" s="394"/>
      <c r="HS8" s="394" t="str">
        <f>AS4</f>
        <v>0</v>
      </c>
      <c r="HT8" s="394"/>
      <c r="HU8" s="394" t="str">
        <f>AT4</f>
        <v>0</v>
      </c>
      <c r="HV8" s="394"/>
      <c r="HW8" s="398" t="str">
        <f>AU4</f>
        <v>0</v>
      </c>
      <c r="HX8" s="400"/>
      <c r="HY8" s="394" t="str">
        <f>AV4</f>
        <v>0</v>
      </c>
      <c r="HZ8" s="394"/>
      <c r="IA8" s="64"/>
      <c r="IB8" s="57"/>
      <c r="IC8" s="57"/>
      <c r="ID8" s="463" t="e">
        <f ca="1">VLOOKUP(IM14,受給者一覧!$B$3:$Z$502,2,FALSE)&amp;"　様"</f>
        <v>#N/A</v>
      </c>
      <c r="IE8" s="463"/>
      <c r="IF8" s="463"/>
      <c r="IG8" s="463"/>
      <c r="IH8" s="463"/>
      <c r="II8" s="463"/>
      <c r="IJ8" s="463"/>
      <c r="IK8" s="463"/>
      <c r="IL8" s="463"/>
      <c r="IM8" s="463"/>
      <c r="IN8" s="463"/>
      <c r="IO8" s="463"/>
      <c r="IP8" s="463"/>
      <c r="IQ8" s="463"/>
      <c r="IR8" s="463"/>
      <c r="IS8" s="463"/>
      <c r="IT8" s="463"/>
      <c r="IU8" s="463"/>
      <c r="IV8" s="463"/>
      <c r="IW8" s="463"/>
      <c r="IX8" s="463"/>
      <c r="IY8" s="463"/>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32"/>
      <c r="KG8" s="32"/>
      <c r="KH8" s="153"/>
      <c r="KI8" s="154"/>
      <c r="KJ8" s="154"/>
      <c r="KK8" s="154"/>
      <c r="KL8" s="154"/>
      <c r="KM8" s="154"/>
      <c r="KN8" s="154"/>
      <c r="KO8" s="154"/>
      <c r="KP8" s="154"/>
      <c r="KQ8" s="154"/>
      <c r="KR8" s="154"/>
      <c r="KS8" s="154"/>
      <c r="KT8" s="154"/>
      <c r="KU8" s="154"/>
      <c r="KV8" s="154"/>
      <c r="KW8" s="154"/>
      <c r="KX8" s="154"/>
      <c r="KY8" s="154"/>
      <c r="KZ8" s="154"/>
      <c r="LA8" s="154"/>
      <c r="LB8" s="154"/>
      <c r="LC8" s="154"/>
      <c r="LD8" s="154"/>
      <c r="LE8" s="154"/>
      <c r="LF8" s="154"/>
      <c r="LG8" s="154"/>
      <c r="LH8" s="154"/>
      <c r="LI8" s="154"/>
      <c r="LJ8" s="154"/>
      <c r="LK8" s="154"/>
      <c r="LL8" s="66"/>
      <c r="LM8" s="66"/>
      <c r="LN8" s="66"/>
      <c r="LO8" s="438" t="s">
        <v>727</v>
      </c>
      <c r="LP8" s="438"/>
      <c r="LQ8" s="438"/>
      <c r="LR8" s="438"/>
      <c r="LS8" s="438"/>
      <c r="LT8" s="438"/>
      <c r="LU8" s="438"/>
      <c r="LV8" s="438"/>
      <c r="LW8" s="438"/>
      <c r="LX8" s="438" t="str">
        <f>請求書!U6</f>
        <v>0000000000</v>
      </c>
      <c r="LY8" s="438"/>
      <c r="LZ8" s="438"/>
      <c r="MA8" s="438"/>
      <c r="MB8" s="438"/>
      <c r="MC8" s="438"/>
      <c r="MD8" s="438"/>
      <c r="ME8" s="438"/>
      <c r="MF8" s="438"/>
      <c r="MG8" s="438"/>
      <c r="MH8" s="438"/>
      <c r="MI8" s="438"/>
      <c r="MJ8" s="438"/>
      <c r="MK8" s="438"/>
      <c r="ML8" s="153"/>
      <c r="MM8" s="32"/>
      <c r="MN8" s="32"/>
    </row>
    <row r="9" spans="1:352" ht="18" customHeight="1" x14ac:dyDescent="0.15">
      <c r="A9" s="32"/>
      <c r="B9" s="210" t="s">
        <v>38</v>
      </c>
      <c r="C9" s="210"/>
      <c r="D9" s="210"/>
      <c r="E9" s="210"/>
      <c r="F9" s="210"/>
      <c r="G9" s="210"/>
      <c r="H9" s="210"/>
      <c r="I9" s="210"/>
      <c r="J9" s="210"/>
      <c r="K9" s="210"/>
      <c r="L9" s="210"/>
      <c r="M9" s="210"/>
      <c r="N9" s="383" t="e">
        <f ca="1">IF(OR(INT(TEXT(基本情報!$L$7,"yyyymm"))&lt;INT(TEXT($AZ$5,"yyyymm")),INT(TEXT(基本情報!$L$7,"yyyymm"))&gt;INT(TEXT($BA$5,"yyyymm"))),"期間外",$AX$5)</f>
        <v>#N/A</v>
      </c>
      <c r="O9" s="383"/>
      <c r="P9" s="383"/>
      <c r="Q9" s="383"/>
      <c r="R9" s="383"/>
      <c r="S9" s="383"/>
      <c r="T9" s="383"/>
      <c r="U9" s="383"/>
      <c r="V9" s="383"/>
      <c r="W9" s="383"/>
      <c r="X9" s="383"/>
      <c r="Y9" s="383"/>
      <c r="Z9" s="383"/>
      <c r="AA9" s="383"/>
      <c r="AB9" s="383"/>
      <c r="AC9" s="383"/>
      <c r="AD9" s="383"/>
      <c r="AE9" s="383"/>
      <c r="AF9" s="332"/>
      <c r="AG9" s="332"/>
      <c r="AH9" s="332"/>
      <c r="AI9" s="332"/>
      <c r="AJ9" s="332"/>
      <c r="AK9" s="332"/>
      <c r="AL9" s="332"/>
      <c r="AM9" s="382"/>
      <c r="AN9" s="382"/>
      <c r="AO9" s="382"/>
      <c r="AP9" s="382"/>
      <c r="AQ9" s="382"/>
      <c r="AR9" s="382"/>
      <c r="AS9" s="382"/>
      <c r="AT9" s="382"/>
      <c r="AU9" s="382"/>
      <c r="AV9" s="382"/>
      <c r="AW9" s="145"/>
      <c r="AX9" s="148"/>
      <c r="BC9" s="112"/>
      <c r="BD9" s="112"/>
      <c r="BE9" s="11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67"/>
      <c r="CU9" s="67"/>
      <c r="CV9" s="67"/>
      <c r="CW9" s="67"/>
      <c r="CX9" s="67"/>
      <c r="CY9" s="67"/>
      <c r="CZ9" s="67"/>
      <c r="DA9" s="67"/>
      <c r="DB9" s="32"/>
      <c r="DC9" s="32"/>
      <c r="DD9" s="65"/>
      <c r="DE9" s="377"/>
      <c r="DF9" s="378"/>
      <c r="DG9" s="378"/>
      <c r="DH9" s="378"/>
      <c r="DI9" s="379"/>
      <c r="DJ9" s="211"/>
      <c r="DK9" s="213"/>
      <c r="DL9" s="211"/>
      <c r="DM9" s="213"/>
      <c r="DN9" s="211"/>
      <c r="DO9" s="213"/>
      <c r="DP9" s="211"/>
      <c r="DQ9" s="213"/>
      <c r="DR9" s="211"/>
      <c r="DS9" s="213"/>
      <c r="DT9" s="211"/>
      <c r="DU9" s="213"/>
      <c r="DV9" s="211"/>
      <c r="DW9" s="213"/>
      <c r="DX9" s="211"/>
      <c r="DY9" s="213"/>
      <c r="DZ9" s="211"/>
      <c r="EA9" s="213"/>
      <c r="EB9" s="211"/>
      <c r="EC9" s="213"/>
      <c r="ED9" s="32"/>
      <c r="EE9" s="32"/>
      <c r="EF9" s="32"/>
      <c r="EG9" s="32"/>
      <c r="EH9" s="346" t="s">
        <v>132</v>
      </c>
      <c r="EI9" s="347"/>
      <c r="EJ9" s="347"/>
      <c r="EK9" s="347"/>
      <c r="EL9" s="348"/>
      <c r="EM9" s="355" t="str">
        <f>AM6</f>
        <v xml:space="preserve">
</v>
      </c>
      <c r="EN9" s="356"/>
      <c r="EO9" s="356"/>
      <c r="EP9" s="356"/>
      <c r="EQ9" s="356"/>
      <c r="ER9" s="356"/>
      <c r="ES9" s="356"/>
      <c r="ET9" s="356"/>
      <c r="EU9" s="356"/>
      <c r="EV9" s="356"/>
      <c r="EW9" s="356"/>
      <c r="EX9" s="356"/>
      <c r="EY9" s="356"/>
      <c r="EZ9" s="356"/>
      <c r="FA9" s="356"/>
      <c r="FB9" s="356"/>
      <c r="FC9" s="356"/>
      <c r="FD9" s="356"/>
      <c r="FE9" s="356"/>
      <c r="FF9" s="357"/>
      <c r="FG9" s="64"/>
      <c r="FH9" s="32"/>
      <c r="FI9" s="32"/>
      <c r="FJ9" s="32"/>
      <c r="FK9" s="32"/>
      <c r="FL9" s="65"/>
      <c r="FM9" s="32"/>
      <c r="FN9" s="67"/>
      <c r="FO9" s="452"/>
      <c r="FP9" s="452"/>
      <c r="FQ9" s="452"/>
      <c r="FR9" s="452"/>
      <c r="FS9" s="452"/>
      <c r="FT9" s="452"/>
      <c r="FU9" s="452"/>
      <c r="FV9" s="452"/>
      <c r="FW9" s="452"/>
      <c r="FX9" s="452"/>
      <c r="FY9" s="452"/>
      <c r="FZ9" s="452"/>
      <c r="GA9" s="452"/>
      <c r="GB9" s="452"/>
      <c r="GC9" s="452"/>
      <c r="GD9" s="452"/>
      <c r="GE9" s="452"/>
      <c r="GF9" s="452"/>
      <c r="GG9" s="452"/>
      <c r="GR9" s="401"/>
      <c r="GS9" s="402"/>
      <c r="GT9" s="402"/>
      <c r="GU9" s="402"/>
      <c r="GV9" s="402"/>
      <c r="GW9" s="402"/>
      <c r="GX9" s="402"/>
      <c r="GY9" s="402"/>
      <c r="GZ9" s="402"/>
      <c r="HA9" s="402"/>
      <c r="HB9" s="402"/>
      <c r="HC9" s="402"/>
      <c r="HD9" s="402"/>
      <c r="HE9" s="402"/>
      <c r="HF9" s="403"/>
      <c r="HG9" s="394"/>
      <c r="HH9" s="394"/>
      <c r="HI9" s="394"/>
      <c r="HJ9" s="394"/>
      <c r="HK9" s="394"/>
      <c r="HL9" s="394"/>
      <c r="HM9" s="394"/>
      <c r="HN9" s="394"/>
      <c r="HO9" s="394"/>
      <c r="HP9" s="394"/>
      <c r="HQ9" s="394"/>
      <c r="HR9" s="394"/>
      <c r="HS9" s="394"/>
      <c r="HT9" s="394"/>
      <c r="HU9" s="394"/>
      <c r="HV9" s="394"/>
      <c r="HW9" s="401"/>
      <c r="HX9" s="403"/>
      <c r="HY9" s="394"/>
      <c r="HZ9" s="394"/>
      <c r="IA9" s="64"/>
      <c r="IB9" s="57"/>
      <c r="IC9" s="57"/>
      <c r="IZ9" s="57"/>
      <c r="JA9" s="57"/>
      <c r="JB9" s="57"/>
      <c r="JC9" s="57"/>
      <c r="JD9" s="57"/>
      <c r="JE9" s="57"/>
      <c r="JF9" s="57"/>
      <c r="JG9" s="57"/>
      <c r="JH9" s="57"/>
      <c r="JI9" s="57"/>
      <c r="JJ9" s="57"/>
      <c r="JK9" s="57"/>
      <c r="JL9" s="57"/>
      <c r="JM9" s="57"/>
      <c r="JN9" s="57"/>
      <c r="JO9" s="57"/>
      <c r="JP9" s="57"/>
      <c r="JQ9" s="57"/>
      <c r="JR9" s="57"/>
      <c r="JS9" s="57"/>
      <c r="JT9" s="57"/>
      <c r="JU9" s="57"/>
      <c r="JV9" s="57"/>
      <c r="JW9" s="57"/>
      <c r="JX9" s="57"/>
      <c r="JY9" s="57"/>
      <c r="JZ9" s="57"/>
      <c r="KA9" s="57"/>
      <c r="KB9" s="57"/>
      <c r="KC9" s="57"/>
      <c r="KD9" s="57"/>
      <c r="KE9" s="57"/>
      <c r="KF9" s="32"/>
      <c r="KG9" s="32"/>
      <c r="KH9" s="153"/>
      <c r="KI9" s="154"/>
      <c r="KJ9" s="154"/>
      <c r="KK9" s="154"/>
      <c r="KL9" s="154"/>
      <c r="KM9" s="154"/>
      <c r="KN9" s="156" t="s">
        <v>729</v>
      </c>
      <c r="KO9" s="154"/>
      <c r="KP9" s="154"/>
      <c r="KQ9" s="154"/>
      <c r="KR9" s="154"/>
      <c r="KS9" s="154"/>
      <c r="KT9" s="154"/>
      <c r="KU9" s="154"/>
      <c r="KV9" s="154"/>
      <c r="KW9" s="154"/>
      <c r="KX9" s="154"/>
      <c r="KY9" s="154"/>
      <c r="KZ9" s="154"/>
      <c r="LA9" s="154"/>
      <c r="LB9" s="154"/>
      <c r="LC9" s="154"/>
      <c r="LD9" s="154"/>
      <c r="LE9" s="154"/>
      <c r="LF9" s="154"/>
      <c r="LG9" s="154"/>
      <c r="LH9" s="154"/>
      <c r="LI9" s="154"/>
      <c r="LJ9" s="154"/>
      <c r="LK9" s="154"/>
      <c r="LL9" s="154"/>
      <c r="LM9" s="154"/>
      <c r="LN9" s="66"/>
      <c r="LO9" s="437" t="str">
        <f>JH13</f>
        <v xml:space="preserve">
</v>
      </c>
      <c r="LP9" s="437"/>
      <c r="LQ9" s="437"/>
      <c r="LR9" s="437"/>
      <c r="LS9" s="437"/>
      <c r="LT9" s="437"/>
      <c r="LU9" s="437"/>
      <c r="LV9" s="437"/>
      <c r="LW9" s="437"/>
      <c r="LX9" s="437"/>
      <c r="LY9" s="437"/>
      <c r="LZ9" s="437"/>
      <c r="MA9" s="437"/>
      <c r="MB9" s="437"/>
      <c r="MC9" s="437"/>
      <c r="MD9" s="437"/>
      <c r="ME9" s="437"/>
      <c r="MF9" s="437"/>
      <c r="MG9" s="437"/>
      <c r="MH9" s="437"/>
      <c r="MI9" s="437"/>
      <c r="MJ9" s="437"/>
      <c r="MK9" s="437"/>
      <c r="ML9" s="153"/>
      <c r="MM9" s="32"/>
      <c r="MN9" s="32"/>
    </row>
    <row r="10" spans="1:352" ht="18" customHeight="1" x14ac:dyDescent="0.15">
      <c r="A10" s="32"/>
      <c r="B10" s="210"/>
      <c r="C10" s="210"/>
      <c r="D10" s="210"/>
      <c r="E10" s="210"/>
      <c r="F10" s="210"/>
      <c r="G10" s="210"/>
      <c r="H10" s="210"/>
      <c r="I10" s="210"/>
      <c r="J10" s="210"/>
      <c r="K10" s="210"/>
      <c r="L10" s="210"/>
      <c r="M10" s="210"/>
      <c r="N10" s="383"/>
      <c r="O10" s="383"/>
      <c r="P10" s="383"/>
      <c r="Q10" s="383"/>
      <c r="R10" s="383"/>
      <c r="S10" s="383"/>
      <c r="T10" s="383"/>
      <c r="U10" s="383"/>
      <c r="V10" s="383"/>
      <c r="W10" s="383"/>
      <c r="X10" s="383"/>
      <c r="Y10" s="383"/>
      <c r="Z10" s="383"/>
      <c r="AA10" s="383"/>
      <c r="AB10" s="383"/>
      <c r="AC10" s="383"/>
      <c r="AD10" s="383"/>
      <c r="AE10" s="383"/>
      <c r="AF10" s="332"/>
      <c r="AG10" s="332"/>
      <c r="AH10" s="332"/>
      <c r="AI10" s="332"/>
      <c r="AJ10" s="332"/>
      <c r="AK10" s="332"/>
      <c r="AL10" s="332"/>
      <c r="AM10" s="382"/>
      <c r="AN10" s="382"/>
      <c r="AO10" s="382"/>
      <c r="AP10" s="382"/>
      <c r="AQ10" s="382"/>
      <c r="AR10" s="382"/>
      <c r="AS10" s="382"/>
      <c r="AT10" s="382"/>
      <c r="AU10" s="382"/>
      <c r="AV10" s="382"/>
      <c r="AW10" s="145"/>
      <c r="AX10" s="148"/>
      <c r="AY10" s="30"/>
      <c r="AZ10" s="122"/>
      <c r="BA10" s="112"/>
      <c r="BB10" s="112"/>
      <c r="BC10" s="112"/>
      <c r="BD10" s="112"/>
      <c r="BE10" s="11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67"/>
      <c r="CU10" s="67"/>
      <c r="CV10" s="67"/>
      <c r="CW10" s="67"/>
      <c r="CX10" s="67"/>
      <c r="CY10" s="67"/>
      <c r="CZ10" s="67"/>
      <c r="DA10" s="67"/>
      <c r="DB10" s="32"/>
      <c r="DC10" s="32"/>
      <c r="DD10" s="65"/>
      <c r="DE10" s="334" t="s">
        <v>133</v>
      </c>
      <c r="DF10" s="335"/>
      <c r="DG10" s="335"/>
      <c r="DH10" s="335"/>
      <c r="DI10" s="336"/>
      <c r="DJ10" s="303" t="e">
        <f ca="1">N6</f>
        <v>#N/A</v>
      </c>
      <c r="DK10" s="304"/>
      <c r="DL10" s="304"/>
      <c r="DM10" s="304"/>
      <c r="DN10" s="304"/>
      <c r="DO10" s="304"/>
      <c r="DP10" s="304"/>
      <c r="DQ10" s="304"/>
      <c r="DR10" s="304"/>
      <c r="DS10" s="304"/>
      <c r="DT10" s="304"/>
      <c r="DU10" s="304"/>
      <c r="DV10" s="304"/>
      <c r="DW10" s="304"/>
      <c r="DX10" s="304"/>
      <c r="DY10" s="304"/>
      <c r="DZ10" s="304"/>
      <c r="EA10" s="304"/>
      <c r="EB10" s="304"/>
      <c r="EC10" s="305"/>
      <c r="ED10" s="32"/>
      <c r="EE10" s="32"/>
      <c r="EF10" s="32"/>
      <c r="EG10" s="32"/>
      <c r="EH10" s="349"/>
      <c r="EI10" s="350"/>
      <c r="EJ10" s="350"/>
      <c r="EK10" s="350"/>
      <c r="EL10" s="351"/>
      <c r="EM10" s="358"/>
      <c r="EN10" s="359"/>
      <c r="EO10" s="359"/>
      <c r="EP10" s="359"/>
      <c r="EQ10" s="359"/>
      <c r="ER10" s="359"/>
      <c r="ES10" s="359"/>
      <c r="ET10" s="359"/>
      <c r="EU10" s="359"/>
      <c r="EV10" s="359"/>
      <c r="EW10" s="359"/>
      <c r="EX10" s="359"/>
      <c r="EY10" s="359"/>
      <c r="EZ10" s="359"/>
      <c r="FA10" s="359"/>
      <c r="FB10" s="359"/>
      <c r="FC10" s="359"/>
      <c r="FD10" s="359"/>
      <c r="FE10" s="359"/>
      <c r="FF10" s="360"/>
      <c r="FG10" s="64"/>
      <c r="FH10" s="32"/>
      <c r="FI10" s="32"/>
      <c r="FJ10" s="32"/>
      <c r="FK10" s="32"/>
      <c r="FL10" s="65"/>
      <c r="FM10" s="67"/>
      <c r="FN10" s="67"/>
      <c r="FO10" s="67"/>
      <c r="FP10" s="67"/>
      <c r="FQ10" s="67"/>
      <c r="FR10" s="67"/>
      <c r="FS10" s="67"/>
      <c r="FT10" s="67"/>
      <c r="FU10" s="67"/>
      <c r="FV10" s="67"/>
      <c r="FW10" s="67"/>
      <c r="FX10" s="67"/>
      <c r="FY10" s="67"/>
      <c r="FZ10" s="67"/>
      <c r="GA10" s="67"/>
      <c r="GB10" s="67"/>
      <c r="GC10" s="67"/>
      <c r="GD10" s="67"/>
      <c r="GE10" s="67"/>
      <c r="GF10" s="67"/>
      <c r="GG10" s="32"/>
      <c r="GR10" s="427" t="s">
        <v>141</v>
      </c>
      <c r="GS10" s="427"/>
      <c r="GT10" s="427"/>
      <c r="GU10" s="427"/>
      <c r="GV10" s="427"/>
      <c r="GW10" s="427"/>
      <c r="GX10" s="427"/>
      <c r="GY10" s="427"/>
      <c r="GZ10" s="427"/>
      <c r="HA10" s="427"/>
      <c r="HB10" s="462" t="str">
        <f>AM6</f>
        <v xml:space="preserve">
</v>
      </c>
      <c r="HC10" s="462"/>
      <c r="HD10" s="462"/>
      <c r="HE10" s="462"/>
      <c r="HF10" s="462"/>
      <c r="HG10" s="462"/>
      <c r="HH10" s="462"/>
      <c r="HI10" s="462"/>
      <c r="HJ10" s="462"/>
      <c r="HK10" s="462"/>
      <c r="HL10" s="462"/>
      <c r="HM10" s="462"/>
      <c r="HN10" s="462"/>
      <c r="HO10" s="462"/>
      <c r="HP10" s="462"/>
      <c r="HQ10" s="462"/>
      <c r="HR10" s="462"/>
      <c r="HS10" s="462"/>
      <c r="HT10" s="462"/>
      <c r="HU10" s="462"/>
      <c r="HV10" s="462"/>
      <c r="HW10" s="462"/>
      <c r="HX10" s="462"/>
      <c r="HY10" s="462"/>
      <c r="HZ10" s="462"/>
      <c r="IA10" s="64"/>
      <c r="IB10" s="57"/>
      <c r="IC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32"/>
      <c r="KG10" s="32"/>
      <c r="KH10" s="153"/>
      <c r="KI10" s="154"/>
      <c r="KJ10" s="154"/>
      <c r="KK10" s="154"/>
      <c r="KL10" s="154"/>
      <c r="KM10" s="154"/>
      <c r="KN10" s="396" t="s">
        <v>20</v>
      </c>
      <c r="KO10" s="396"/>
      <c r="KP10" s="396"/>
      <c r="KQ10" s="397">
        <f>LV23</f>
        <v>0</v>
      </c>
      <c r="KR10" s="396"/>
      <c r="KS10" s="396"/>
      <c r="KT10" s="396"/>
      <c r="KU10" s="396"/>
      <c r="KV10" s="396"/>
      <c r="KW10" s="396"/>
      <c r="KX10" s="396"/>
      <c r="KY10" s="396"/>
      <c r="KZ10" s="396"/>
      <c r="LA10" s="396"/>
      <c r="LB10" s="396"/>
      <c r="LC10" s="396"/>
      <c r="LD10" s="396"/>
      <c r="LE10" s="396"/>
      <c r="LF10" s="396"/>
      <c r="LG10" s="68"/>
      <c r="LH10" s="68"/>
      <c r="LI10" s="68"/>
      <c r="LJ10" s="68"/>
      <c r="LK10" s="68"/>
      <c r="LL10" s="68"/>
      <c r="LM10" s="68"/>
      <c r="LN10" s="68"/>
      <c r="LO10" s="437"/>
      <c r="LP10" s="437"/>
      <c r="LQ10" s="437"/>
      <c r="LR10" s="437"/>
      <c r="LS10" s="437"/>
      <c r="LT10" s="437"/>
      <c r="LU10" s="437"/>
      <c r="LV10" s="437"/>
      <c r="LW10" s="437"/>
      <c r="LX10" s="437"/>
      <c r="LY10" s="437"/>
      <c r="LZ10" s="437"/>
      <c r="MA10" s="437"/>
      <c r="MB10" s="437"/>
      <c r="MC10" s="437"/>
      <c r="MD10" s="437"/>
      <c r="ME10" s="437"/>
      <c r="MF10" s="437"/>
      <c r="MG10" s="437"/>
      <c r="MH10" s="437"/>
      <c r="MI10" s="437"/>
      <c r="MJ10" s="437"/>
      <c r="MK10" s="437"/>
      <c r="ML10" s="153"/>
      <c r="MM10" s="32"/>
      <c r="MN10" s="32"/>
    </row>
    <row r="11" spans="1:352" ht="18" customHeight="1" x14ac:dyDescent="0.1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0"/>
      <c r="AZ11" s="122"/>
      <c r="BA11" s="112"/>
      <c r="BB11" s="112"/>
      <c r="BC11" s="112"/>
      <c r="BD11" s="112"/>
      <c r="BE11" s="11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67"/>
      <c r="CU11" s="67"/>
      <c r="CV11" s="67"/>
      <c r="CW11" s="67"/>
      <c r="CX11" s="67"/>
      <c r="CY11" s="67"/>
      <c r="CZ11" s="67"/>
      <c r="DA11" s="67"/>
      <c r="DB11" s="32"/>
      <c r="DC11" s="32"/>
      <c r="DD11" s="65"/>
      <c r="DE11" s="337"/>
      <c r="DF11" s="338"/>
      <c r="DG11" s="338"/>
      <c r="DH11" s="338"/>
      <c r="DI11" s="339"/>
      <c r="DJ11" s="211"/>
      <c r="DK11" s="212"/>
      <c r="DL11" s="212"/>
      <c r="DM11" s="212"/>
      <c r="DN11" s="212"/>
      <c r="DO11" s="212"/>
      <c r="DP11" s="212"/>
      <c r="DQ11" s="212"/>
      <c r="DR11" s="212"/>
      <c r="DS11" s="212"/>
      <c r="DT11" s="212"/>
      <c r="DU11" s="212"/>
      <c r="DV11" s="212"/>
      <c r="DW11" s="212"/>
      <c r="DX11" s="212"/>
      <c r="DY11" s="212"/>
      <c r="DZ11" s="212"/>
      <c r="EA11" s="212"/>
      <c r="EB11" s="212"/>
      <c r="EC11" s="213"/>
      <c r="ED11" s="32"/>
      <c r="EE11" s="32"/>
      <c r="EF11" s="32"/>
      <c r="EG11" s="32"/>
      <c r="EH11" s="349"/>
      <c r="EI11" s="350"/>
      <c r="EJ11" s="350"/>
      <c r="EK11" s="350"/>
      <c r="EL11" s="351"/>
      <c r="EM11" s="358"/>
      <c r="EN11" s="359"/>
      <c r="EO11" s="359"/>
      <c r="EP11" s="359"/>
      <c r="EQ11" s="359"/>
      <c r="ER11" s="359"/>
      <c r="ES11" s="359"/>
      <c r="ET11" s="359"/>
      <c r="EU11" s="359"/>
      <c r="EV11" s="359"/>
      <c r="EW11" s="359"/>
      <c r="EX11" s="359"/>
      <c r="EY11" s="359"/>
      <c r="EZ11" s="359"/>
      <c r="FA11" s="359"/>
      <c r="FB11" s="359"/>
      <c r="FC11" s="359"/>
      <c r="FD11" s="359"/>
      <c r="FE11" s="359"/>
      <c r="FF11" s="360"/>
      <c r="FG11" s="64"/>
      <c r="FH11" s="32"/>
      <c r="FI11" s="32"/>
      <c r="FJ11" s="32"/>
      <c r="FK11" s="32"/>
      <c r="FL11" s="65"/>
      <c r="FM11" s="32"/>
      <c r="FN11" s="32"/>
      <c r="FO11" s="32"/>
      <c r="FP11" s="32"/>
      <c r="FQ11" s="32"/>
      <c r="FR11" s="32"/>
      <c r="FS11" s="32"/>
      <c r="FT11" s="32"/>
      <c r="FU11" s="32"/>
      <c r="FV11" s="32"/>
      <c r="FW11" s="32"/>
      <c r="FX11" s="32"/>
      <c r="FY11" s="32"/>
      <c r="FZ11" s="32"/>
      <c r="GA11" s="32"/>
      <c r="GB11" s="32"/>
      <c r="GC11" s="32"/>
      <c r="GD11" s="32"/>
      <c r="GE11" s="32"/>
      <c r="GF11" s="32"/>
      <c r="GG11" s="32"/>
      <c r="GR11" s="427"/>
      <c r="GS11" s="427"/>
      <c r="GT11" s="427"/>
      <c r="GU11" s="427"/>
      <c r="GV11" s="427"/>
      <c r="GW11" s="427"/>
      <c r="GX11" s="427"/>
      <c r="GY11" s="427"/>
      <c r="GZ11" s="427"/>
      <c r="HA11" s="427"/>
      <c r="HB11" s="462"/>
      <c r="HC11" s="462"/>
      <c r="HD11" s="462"/>
      <c r="HE11" s="462"/>
      <c r="HF11" s="462"/>
      <c r="HG11" s="462"/>
      <c r="HH11" s="462"/>
      <c r="HI11" s="462"/>
      <c r="HJ11" s="462"/>
      <c r="HK11" s="462"/>
      <c r="HL11" s="462"/>
      <c r="HM11" s="462"/>
      <c r="HN11" s="462"/>
      <c r="HO11" s="462"/>
      <c r="HP11" s="462"/>
      <c r="HQ11" s="462"/>
      <c r="HR11" s="462"/>
      <c r="HS11" s="462"/>
      <c r="HT11" s="462"/>
      <c r="HU11" s="462"/>
      <c r="HV11" s="462"/>
      <c r="HW11" s="462"/>
      <c r="HX11" s="462"/>
      <c r="HY11" s="462"/>
      <c r="HZ11" s="462"/>
      <c r="IA11" s="64"/>
      <c r="IB11" s="385" t="s">
        <v>711</v>
      </c>
      <c r="IC11" s="385"/>
      <c r="ID11" s="385"/>
      <c r="IE11" s="385"/>
      <c r="IF11" s="385"/>
      <c r="IG11" s="385"/>
      <c r="IH11" s="385"/>
      <c r="II11" s="385"/>
      <c r="IJ11" s="385"/>
      <c r="IK11" s="385"/>
      <c r="IL11" s="385"/>
      <c r="IM11" s="385"/>
      <c r="IN11" s="385"/>
      <c r="IO11" s="385"/>
      <c r="IP11" s="385"/>
      <c r="IQ11" s="385"/>
      <c r="IR11" s="385"/>
      <c r="IS11" s="385"/>
      <c r="IT11" s="385"/>
      <c r="IU11" s="385"/>
      <c r="IV11" s="385"/>
      <c r="IW11" s="385"/>
      <c r="IX11" s="385"/>
      <c r="IY11" s="385"/>
      <c r="IZ11" s="385"/>
      <c r="JA11" s="385"/>
      <c r="JB11" s="385"/>
      <c r="JC11" s="385"/>
      <c r="JD11" s="385"/>
      <c r="JE11" s="385"/>
      <c r="JF11" s="385"/>
      <c r="JG11" s="385"/>
      <c r="JH11" s="385"/>
      <c r="JI11" s="385"/>
      <c r="JJ11" s="385"/>
      <c r="JK11" s="385"/>
      <c r="JL11" s="385"/>
      <c r="JM11" s="385"/>
      <c r="JN11" s="385"/>
      <c r="JO11" s="385"/>
      <c r="JP11" s="385"/>
      <c r="JQ11" s="385"/>
      <c r="JR11" s="385"/>
      <c r="JS11" s="385"/>
      <c r="JT11" s="385"/>
      <c r="JU11" s="385"/>
      <c r="JV11" s="385"/>
      <c r="JW11" s="385"/>
      <c r="JX11" s="385"/>
      <c r="JY11" s="385"/>
      <c r="JZ11" s="385"/>
      <c r="KA11" s="385"/>
      <c r="KB11" s="385"/>
      <c r="KC11" s="385"/>
      <c r="KD11" s="385"/>
      <c r="KE11" s="57"/>
      <c r="KF11" s="32"/>
      <c r="KG11" s="32"/>
      <c r="KH11" s="153"/>
      <c r="KI11" s="154"/>
      <c r="KJ11" s="154"/>
      <c r="KK11" s="154"/>
      <c r="KL11" s="154"/>
      <c r="KM11" s="154"/>
      <c r="KN11" s="396"/>
      <c r="KO11" s="396"/>
      <c r="KP11" s="396"/>
      <c r="KQ11" s="396"/>
      <c r="KR11" s="396"/>
      <c r="KS11" s="396"/>
      <c r="KT11" s="396"/>
      <c r="KU11" s="396"/>
      <c r="KV11" s="396"/>
      <c r="KW11" s="396"/>
      <c r="KX11" s="396"/>
      <c r="KY11" s="396"/>
      <c r="KZ11" s="396"/>
      <c r="LA11" s="396"/>
      <c r="LB11" s="396"/>
      <c r="LC11" s="396"/>
      <c r="LD11" s="396"/>
      <c r="LE11" s="396"/>
      <c r="LF11" s="396"/>
      <c r="LG11" s="68"/>
      <c r="LH11" s="68"/>
      <c r="LI11" s="68"/>
      <c r="LJ11" s="68"/>
      <c r="LK11" s="68"/>
      <c r="LL11" s="68"/>
      <c r="LM11" s="68"/>
      <c r="LN11" s="68"/>
      <c r="LO11" s="437"/>
      <c r="LP11" s="437"/>
      <c r="LQ11" s="437"/>
      <c r="LR11" s="437"/>
      <c r="LS11" s="437"/>
      <c r="LT11" s="437"/>
      <c r="LU11" s="437"/>
      <c r="LV11" s="437"/>
      <c r="LW11" s="437"/>
      <c r="LX11" s="437"/>
      <c r="LY11" s="437"/>
      <c r="LZ11" s="437"/>
      <c r="MA11" s="437"/>
      <c r="MB11" s="437"/>
      <c r="MC11" s="437"/>
      <c r="MD11" s="437"/>
      <c r="ME11" s="437"/>
      <c r="MF11" s="437"/>
      <c r="MG11" s="437"/>
      <c r="MH11" s="437"/>
      <c r="MI11" s="437"/>
      <c r="MJ11" s="437"/>
      <c r="MK11" s="437"/>
      <c r="ML11" s="153"/>
      <c r="MM11" s="32"/>
      <c r="MN11" s="32"/>
    </row>
    <row r="12" spans="1:352" ht="18" customHeight="1" x14ac:dyDescent="0.15">
      <c r="A12" s="32"/>
      <c r="B12" s="210" t="s">
        <v>24</v>
      </c>
      <c r="C12" s="210"/>
      <c r="D12" s="210"/>
      <c r="E12" s="210" t="s">
        <v>25</v>
      </c>
      <c r="F12" s="210"/>
      <c r="G12" s="210"/>
      <c r="H12" s="210"/>
      <c r="I12" s="210" t="s">
        <v>34</v>
      </c>
      <c r="J12" s="210"/>
      <c r="K12" s="210"/>
      <c r="L12" s="210"/>
      <c r="M12" s="210"/>
      <c r="N12" s="210"/>
      <c r="O12" s="210"/>
      <c r="P12" s="210"/>
      <c r="Q12" s="210"/>
      <c r="R12" s="210"/>
      <c r="S12" s="210"/>
      <c r="T12" s="210"/>
      <c r="U12" s="210"/>
      <c r="V12" s="210"/>
      <c r="W12" s="332" t="s">
        <v>35</v>
      </c>
      <c r="X12" s="210"/>
      <c r="Y12" s="210"/>
      <c r="Z12" s="210"/>
      <c r="AA12" s="210"/>
      <c r="AB12" s="332" t="s">
        <v>28</v>
      </c>
      <c r="AC12" s="332"/>
      <c r="AD12" s="332" t="s">
        <v>29</v>
      </c>
      <c r="AE12" s="332"/>
      <c r="AF12" s="340" t="s">
        <v>30</v>
      </c>
      <c r="AG12" s="340"/>
      <c r="AH12" s="340"/>
      <c r="AI12" s="210" t="s">
        <v>31</v>
      </c>
      <c r="AJ12" s="210"/>
      <c r="AK12" s="210"/>
      <c r="AL12" s="210"/>
      <c r="AM12" s="210"/>
      <c r="AN12" s="210"/>
      <c r="AO12" s="332" t="s">
        <v>32</v>
      </c>
      <c r="AP12" s="210"/>
      <c r="AQ12" s="210"/>
      <c r="AR12" s="210"/>
      <c r="AS12" s="332" t="s">
        <v>33</v>
      </c>
      <c r="AT12" s="332"/>
      <c r="AU12" s="332"/>
      <c r="AV12" s="332"/>
      <c r="AW12" s="152"/>
      <c r="AX12" s="155"/>
      <c r="BA12" s="123"/>
      <c r="BB12" s="123"/>
      <c r="BC12" s="123"/>
      <c r="BD12" s="123"/>
      <c r="BE12" s="123"/>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7"/>
      <c r="CU12" s="67"/>
      <c r="CV12" s="67"/>
      <c r="CW12" s="67"/>
      <c r="CX12" s="67"/>
      <c r="CY12" s="67"/>
      <c r="CZ12" s="67"/>
      <c r="DA12" s="67"/>
      <c r="DB12" s="69"/>
      <c r="DC12" s="69"/>
      <c r="DD12" s="70"/>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49"/>
      <c r="EI12" s="350"/>
      <c r="EJ12" s="350"/>
      <c r="EK12" s="350"/>
      <c r="EL12" s="351"/>
      <c r="EM12" s="358"/>
      <c r="EN12" s="359"/>
      <c r="EO12" s="359"/>
      <c r="EP12" s="359"/>
      <c r="EQ12" s="359"/>
      <c r="ER12" s="359"/>
      <c r="ES12" s="359"/>
      <c r="ET12" s="359"/>
      <c r="EU12" s="359"/>
      <c r="EV12" s="359"/>
      <c r="EW12" s="359"/>
      <c r="EX12" s="359"/>
      <c r="EY12" s="359"/>
      <c r="EZ12" s="359"/>
      <c r="FA12" s="359"/>
      <c r="FB12" s="359"/>
      <c r="FC12" s="359"/>
      <c r="FD12" s="359"/>
      <c r="FE12" s="359"/>
      <c r="FF12" s="360"/>
      <c r="FG12" s="64"/>
      <c r="FH12" s="32"/>
      <c r="FI12" s="32"/>
      <c r="FJ12" s="32"/>
      <c r="FK12" s="32"/>
      <c r="FL12" s="65"/>
      <c r="FM12" s="32"/>
      <c r="FN12" s="32"/>
      <c r="FO12" s="32"/>
      <c r="FP12" s="32"/>
      <c r="FQ12" s="32"/>
      <c r="FR12" s="32"/>
      <c r="FS12" s="32"/>
      <c r="FT12" s="32"/>
      <c r="FU12" s="32"/>
      <c r="FV12" s="32"/>
      <c r="FW12" s="32"/>
      <c r="FX12" s="32"/>
      <c r="FY12" s="32"/>
      <c r="FZ12" s="32"/>
      <c r="GA12" s="32"/>
      <c r="GB12" s="32"/>
      <c r="GC12" s="32"/>
      <c r="GD12" s="32"/>
      <c r="GE12" s="32"/>
      <c r="GF12" s="32"/>
      <c r="GG12" s="32"/>
      <c r="GR12" s="427"/>
      <c r="GS12" s="427"/>
      <c r="GT12" s="427"/>
      <c r="GU12" s="427"/>
      <c r="GV12" s="427"/>
      <c r="GW12" s="427"/>
      <c r="GX12" s="427"/>
      <c r="GY12" s="427"/>
      <c r="GZ12" s="427"/>
      <c r="HA12" s="427"/>
      <c r="HB12" s="462"/>
      <c r="HC12" s="462"/>
      <c r="HD12" s="462"/>
      <c r="HE12" s="462"/>
      <c r="HF12" s="462"/>
      <c r="HG12" s="462"/>
      <c r="HH12" s="462"/>
      <c r="HI12" s="462"/>
      <c r="HJ12" s="462"/>
      <c r="HK12" s="462"/>
      <c r="HL12" s="462"/>
      <c r="HM12" s="462"/>
      <c r="HN12" s="462"/>
      <c r="HO12" s="462"/>
      <c r="HP12" s="462"/>
      <c r="HQ12" s="462"/>
      <c r="HR12" s="462"/>
      <c r="HS12" s="462"/>
      <c r="HT12" s="462"/>
      <c r="HU12" s="462"/>
      <c r="HV12" s="462"/>
      <c r="HW12" s="462"/>
      <c r="HX12" s="462"/>
      <c r="HY12" s="462"/>
      <c r="HZ12" s="462"/>
      <c r="IA12" s="64"/>
      <c r="IB12" s="385"/>
      <c r="IC12" s="385"/>
      <c r="ID12" s="385"/>
      <c r="IE12" s="385"/>
      <c r="IF12" s="385"/>
      <c r="IG12" s="385"/>
      <c r="IH12" s="385"/>
      <c r="II12" s="385"/>
      <c r="IJ12" s="385"/>
      <c r="IK12" s="385"/>
      <c r="IL12" s="385"/>
      <c r="IM12" s="385"/>
      <c r="IN12" s="385"/>
      <c r="IO12" s="385"/>
      <c r="IP12" s="385"/>
      <c r="IQ12" s="385"/>
      <c r="IR12" s="385"/>
      <c r="IS12" s="385"/>
      <c r="IT12" s="385"/>
      <c r="IU12" s="385"/>
      <c r="IV12" s="385"/>
      <c r="IW12" s="385"/>
      <c r="IX12" s="385"/>
      <c r="IY12" s="385"/>
      <c r="IZ12" s="385"/>
      <c r="JA12" s="385"/>
      <c r="JB12" s="385"/>
      <c r="JC12" s="385"/>
      <c r="JD12" s="385"/>
      <c r="JE12" s="385"/>
      <c r="JF12" s="385"/>
      <c r="JG12" s="385"/>
      <c r="JH12" s="385"/>
      <c r="JI12" s="385"/>
      <c r="JJ12" s="385"/>
      <c r="JK12" s="385"/>
      <c r="JL12" s="385"/>
      <c r="JM12" s="385"/>
      <c r="JN12" s="385"/>
      <c r="JO12" s="385"/>
      <c r="JP12" s="385"/>
      <c r="JQ12" s="385"/>
      <c r="JR12" s="385"/>
      <c r="JS12" s="385"/>
      <c r="JT12" s="385"/>
      <c r="JU12" s="385"/>
      <c r="JV12" s="385"/>
      <c r="JW12" s="385"/>
      <c r="JX12" s="385"/>
      <c r="JY12" s="385"/>
      <c r="JZ12" s="385"/>
      <c r="KA12" s="385"/>
      <c r="KB12" s="385"/>
      <c r="KC12" s="385"/>
      <c r="KD12" s="385"/>
      <c r="KE12" s="57"/>
      <c r="KF12" s="32"/>
      <c r="KG12" s="32"/>
      <c r="KH12" s="153"/>
      <c r="KI12" s="154"/>
      <c r="KJ12" s="154"/>
      <c r="KK12" s="154"/>
      <c r="KL12" s="154"/>
      <c r="KM12" s="154"/>
      <c r="KN12" s="154"/>
      <c r="KO12" s="154"/>
      <c r="KP12" s="154"/>
      <c r="KQ12" s="154"/>
      <c r="KR12" s="154"/>
      <c r="KS12" s="154"/>
      <c r="KT12" s="154"/>
      <c r="KU12" s="154"/>
      <c r="KV12" s="154"/>
      <c r="KW12" s="154"/>
      <c r="KX12" s="154"/>
      <c r="KY12" s="154"/>
      <c r="KZ12" s="154"/>
      <c r="LA12" s="154"/>
      <c r="LB12" s="154"/>
      <c r="LC12" s="154"/>
      <c r="LD12" s="154"/>
      <c r="LE12" s="68"/>
      <c r="LF12" s="68"/>
      <c r="LG12" s="68"/>
      <c r="LH12" s="68"/>
      <c r="LI12" s="68"/>
      <c r="LJ12" s="68"/>
      <c r="LK12" s="68"/>
      <c r="LL12" s="68"/>
      <c r="LM12" s="68"/>
      <c r="LN12" s="68"/>
      <c r="LO12" s="430" t="str">
        <f>JH17</f>
        <v/>
      </c>
      <c r="LP12" s="430"/>
      <c r="LQ12" s="430"/>
      <c r="LR12" s="430"/>
      <c r="LS12" s="430"/>
      <c r="LT12" s="430"/>
      <c r="LU12" s="430"/>
      <c r="LV12" s="430"/>
      <c r="LW12" s="430"/>
      <c r="LX12" s="430"/>
      <c r="LY12" s="430"/>
      <c r="LZ12" s="430"/>
      <c r="MA12" s="430"/>
      <c r="MB12" s="430"/>
      <c r="MC12" s="430"/>
      <c r="MD12" s="430"/>
      <c r="ME12" s="430"/>
      <c r="MF12" s="430"/>
      <c r="MG12" s="430"/>
      <c r="MH12" s="430"/>
      <c r="MI12" s="428" t="s">
        <v>728</v>
      </c>
      <c r="MJ12" s="428"/>
      <c r="MK12" s="428"/>
      <c r="ML12" s="153"/>
      <c r="MM12" s="32"/>
      <c r="MN12" s="32"/>
    </row>
    <row r="13" spans="1:352" ht="18" customHeight="1" x14ac:dyDescent="0.15">
      <c r="A13" s="32"/>
      <c r="B13" s="210"/>
      <c r="C13" s="210"/>
      <c r="D13" s="210"/>
      <c r="E13" s="210"/>
      <c r="F13" s="210"/>
      <c r="G13" s="210"/>
      <c r="H13" s="210"/>
      <c r="I13" s="210" t="s">
        <v>26</v>
      </c>
      <c r="J13" s="210"/>
      <c r="K13" s="210"/>
      <c r="L13" s="210"/>
      <c r="M13" s="210"/>
      <c r="N13" s="210"/>
      <c r="O13" s="210"/>
      <c r="P13" s="210"/>
      <c r="Q13" s="333" t="s">
        <v>124</v>
      </c>
      <c r="R13" s="333"/>
      <c r="S13" s="333"/>
      <c r="T13" s="333"/>
      <c r="U13" s="333"/>
      <c r="V13" s="333"/>
      <c r="W13" s="210"/>
      <c r="X13" s="210"/>
      <c r="Y13" s="210"/>
      <c r="Z13" s="210"/>
      <c r="AA13" s="210"/>
      <c r="AB13" s="332"/>
      <c r="AC13" s="332"/>
      <c r="AD13" s="332"/>
      <c r="AE13" s="332"/>
      <c r="AF13" s="340"/>
      <c r="AG13" s="340"/>
      <c r="AH13" s="340"/>
      <c r="AI13" s="210" t="s">
        <v>26</v>
      </c>
      <c r="AJ13" s="210"/>
      <c r="AK13" s="210"/>
      <c r="AL13" s="210"/>
      <c r="AM13" s="210"/>
      <c r="AN13" s="210"/>
      <c r="AO13" s="210"/>
      <c r="AP13" s="210"/>
      <c r="AQ13" s="210"/>
      <c r="AR13" s="210"/>
      <c r="AS13" s="332"/>
      <c r="AT13" s="332"/>
      <c r="AU13" s="332"/>
      <c r="AV13" s="332"/>
      <c r="AW13" s="152"/>
      <c r="AX13" s="155"/>
      <c r="BA13" s="123"/>
      <c r="BB13" s="123"/>
      <c r="BC13" s="123"/>
      <c r="BD13" s="123"/>
      <c r="BE13" s="123"/>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7"/>
      <c r="CU13" s="67"/>
      <c r="CV13" s="67"/>
      <c r="CW13" s="67"/>
      <c r="CX13" s="67"/>
      <c r="CY13" s="67"/>
      <c r="CZ13" s="67"/>
      <c r="DA13" s="67"/>
      <c r="DB13" s="69"/>
      <c r="DC13" s="69"/>
      <c r="DD13" s="70"/>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52"/>
      <c r="EI13" s="353"/>
      <c r="EJ13" s="353"/>
      <c r="EK13" s="353"/>
      <c r="EL13" s="354"/>
      <c r="EM13" s="361"/>
      <c r="EN13" s="362"/>
      <c r="EO13" s="362"/>
      <c r="EP13" s="362"/>
      <c r="EQ13" s="362"/>
      <c r="ER13" s="362"/>
      <c r="ES13" s="362"/>
      <c r="ET13" s="362"/>
      <c r="EU13" s="362"/>
      <c r="EV13" s="362"/>
      <c r="EW13" s="362"/>
      <c r="EX13" s="362"/>
      <c r="EY13" s="362"/>
      <c r="EZ13" s="362"/>
      <c r="FA13" s="362"/>
      <c r="FB13" s="362"/>
      <c r="FC13" s="362"/>
      <c r="FD13" s="362"/>
      <c r="FE13" s="362"/>
      <c r="FF13" s="363"/>
      <c r="FG13" s="64"/>
      <c r="FH13" s="32"/>
      <c r="FI13" s="32"/>
      <c r="FJ13" s="32"/>
      <c r="FK13" s="32"/>
      <c r="FL13" s="65"/>
      <c r="FM13" s="32"/>
      <c r="FN13" s="32"/>
      <c r="FO13" s="32"/>
      <c r="FP13" s="32"/>
      <c r="FQ13" s="32"/>
      <c r="FR13" s="32"/>
      <c r="FS13" s="32"/>
      <c r="FT13" s="32"/>
      <c r="FU13" s="32"/>
      <c r="FV13" s="32"/>
      <c r="FW13" s="32"/>
      <c r="FX13" s="32"/>
      <c r="FY13" s="32"/>
      <c r="FZ13" s="32"/>
      <c r="GA13" s="32"/>
      <c r="GB13" s="32"/>
      <c r="GC13" s="32"/>
      <c r="GD13" s="32"/>
      <c r="GE13" s="32"/>
      <c r="GF13" s="32"/>
      <c r="GG13" s="32"/>
      <c r="GR13" s="394" t="s">
        <v>142</v>
      </c>
      <c r="GS13" s="394"/>
      <c r="GT13" s="394"/>
      <c r="GU13" s="394"/>
      <c r="GV13" s="394"/>
      <c r="GW13" s="394"/>
      <c r="GX13" s="394"/>
      <c r="GY13" s="394"/>
      <c r="GZ13" s="394"/>
      <c r="HA13" s="394"/>
      <c r="HB13" s="395" t="str">
        <f>請求書!AH13</f>
        <v/>
      </c>
      <c r="HC13" s="395"/>
      <c r="HD13" s="395"/>
      <c r="HE13" s="395"/>
      <c r="HF13" s="395"/>
      <c r="HG13" s="395"/>
      <c r="HH13" s="395"/>
      <c r="HI13" s="395"/>
      <c r="HJ13" s="395"/>
      <c r="HK13" s="395"/>
      <c r="HL13" s="395"/>
      <c r="HM13" s="395"/>
      <c r="HN13" s="395"/>
      <c r="HO13" s="395"/>
      <c r="HP13" s="395"/>
      <c r="HQ13" s="395"/>
      <c r="HR13" s="395"/>
      <c r="HS13" s="395"/>
      <c r="HT13" s="395"/>
      <c r="HU13" s="395"/>
      <c r="HV13" s="395"/>
      <c r="HW13" s="395"/>
      <c r="HX13" s="395"/>
      <c r="HY13" s="395"/>
      <c r="HZ13" s="395"/>
      <c r="IA13" s="64"/>
      <c r="IB13" s="57"/>
      <c r="IC13" s="57"/>
      <c r="ID13" s="57"/>
      <c r="IE13" s="57"/>
      <c r="IF13" s="57"/>
      <c r="IG13" s="57"/>
      <c r="IH13" s="57"/>
      <c r="II13" s="57"/>
      <c r="IJ13" s="57"/>
      <c r="IK13" s="57"/>
      <c r="IL13" s="57"/>
      <c r="IM13" s="57"/>
      <c r="IN13" s="57"/>
      <c r="IO13" s="57"/>
      <c r="IP13" s="57"/>
      <c r="IQ13" s="57"/>
      <c r="IR13" s="57"/>
      <c r="IS13" s="57"/>
      <c r="IT13" s="57"/>
      <c r="IU13" s="57"/>
      <c r="IV13" s="57"/>
      <c r="IW13" s="57"/>
      <c r="IX13" s="57"/>
      <c r="IY13" s="57"/>
      <c r="IZ13" s="57"/>
      <c r="JA13" s="232" t="s">
        <v>712</v>
      </c>
      <c r="JB13" s="232"/>
      <c r="JC13" s="232"/>
      <c r="JD13" s="232"/>
      <c r="JE13" s="232"/>
      <c r="JF13" s="232"/>
      <c r="JG13" s="232"/>
      <c r="JH13" s="458" t="str">
        <f>請求書!AH12</f>
        <v xml:space="preserve">
</v>
      </c>
      <c r="JI13" s="458"/>
      <c r="JJ13" s="458"/>
      <c r="JK13" s="458"/>
      <c r="JL13" s="458"/>
      <c r="JM13" s="458"/>
      <c r="JN13" s="458"/>
      <c r="JO13" s="458"/>
      <c r="JP13" s="458"/>
      <c r="JQ13" s="458"/>
      <c r="JR13" s="458"/>
      <c r="JS13" s="458"/>
      <c r="JT13" s="458"/>
      <c r="JU13" s="458"/>
      <c r="JV13" s="458"/>
      <c r="JW13" s="458"/>
      <c r="JX13" s="458"/>
      <c r="JY13" s="458"/>
      <c r="JZ13" s="458"/>
      <c r="KA13" s="458"/>
      <c r="KB13" s="458"/>
      <c r="KC13" s="458"/>
      <c r="KD13" s="57"/>
      <c r="KE13" s="57"/>
      <c r="KF13" s="32"/>
      <c r="KG13" s="32"/>
      <c r="KH13" s="153"/>
      <c r="KI13" s="154"/>
      <c r="KJ13" s="154"/>
      <c r="KK13" s="396"/>
      <c r="KL13" s="396"/>
      <c r="KM13" s="396" t="s">
        <v>733</v>
      </c>
      <c r="KN13" s="396"/>
      <c r="KO13" s="396"/>
      <c r="KP13" s="396"/>
      <c r="KQ13" s="396"/>
      <c r="KR13" s="396"/>
      <c r="KS13" s="396"/>
      <c r="KT13" s="396"/>
      <c r="KU13" s="396"/>
      <c r="KV13" s="396"/>
      <c r="KW13" s="396"/>
      <c r="KX13" s="396"/>
      <c r="KY13" s="396"/>
      <c r="KZ13" s="396"/>
      <c r="LA13" s="396"/>
      <c r="LB13" s="396"/>
      <c r="LC13" s="396" t="s">
        <v>734</v>
      </c>
      <c r="LD13" s="396"/>
      <c r="LE13" s="396"/>
      <c r="LF13" s="396"/>
      <c r="LG13" s="396"/>
      <c r="LH13" s="396"/>
      <c r="LI13" s="396"/>
      <c r="LJ13" s="396"/>
      <c r="LK13" s="396"/>
      <c r="LL13" s="396"/>
      <c r="LM13" s="396"/>
      <c r="LN13" s="396"/>
      <c r="LO13" s="396"/>
      <c r="LP13" s="396"/>
      <c r="LQ13" s="396"/>
      <c r="LR13" s="396"/>
      <c r="LS13" s="396"/>
      <c r="LT13" s="396"/>
      <c r="LU13" s="396"/>
      <c r="LV13" s="396"/>
      <c r="LW13" s="396"/>
      <c r="LX13" s="396"/>
      <c r="LY13" s="396"/>
      <c r="LZ13" s="396"/>
      <c r="MA13" s="396"/>
      <c r="MB13" s="396"/>
      <c r="MC13" s="396"/>
      <c r="MD13" s="396"/>
      <c r="ME13" s="396"/>
      <c r="MF13" s="396"/>
      <c r="MG13" s="396"/>
      <c r="MH13" s="396"/>
      <c r="MI13" s="154"/>
      <c r="MJ13" s="154"/>
      <c r="MK13" s="154"/>
      <c r="ML13" s="153"/>
      <c r="MM13" s="32"/>
      <c r="MN13" s="32"/>
    </row>
    <row r="14" spans="1:352" ht="18" customHeight="1" x14ac:dyDescent="0.15">
      <c r="A14" s="32"/>
      <c r="B14" s="210"/>
      <c r="C14" s="210"/>
      <c r="D14" s="210"/>
      <c r="E14" s="210"/>
      <c r="F14" s="210"/>
      <c r="G14" s="210"/>
      <c r="H14" s="210"/>
      <c r="I14" s="333" t="s">
        <v>122</v>
      </c>
      <c r="J14" s="333"/>
      <c r="K14" s="333"/>
      <c r="L14" s="333" t="s">
        <v>123</v>
      </c>
      <c r="M14" s="333"/>
      <c r="N14" s="333"/>
      <c r="O14" s="210" t="s">
        <v>27</v>
      </c>
      <c r="P14" s="210"/>
      <c r="Q14" s="333"/>
      <c r="R14" s="333"/>
      <c r="S14" s="333"/>
      <c r="T14" s="333"/>
      <c r="U14" s="333"/>
      <c r="V14" s="333"/>
      <c r="W14" s="210"/>
      <c r="X14" s="210"/>
      <c r="Y14" s="210"/>
      <c r="Z14" s="210"/>
      <c r="AA14" s="210"/>
      <c r="AB14" s="332"/>
      <c r="AC14" s="332"/>
      <c r="AD14" s="332"/>
      <c r="AE14" s="332"/>
      <c r="AF14" s="340"/>
      <c r="AG14" s="340"/>
      <c r="AH14" s="340"/>
      <c r="AI14" s="333" t="s">
        <v>122</v>
      </c>
      <c r="AJ14" s="333"/>
      <c r="AK14" s="333"/>
      <c r="AL14" s="333" t="s">
        <v>123</v>
      </c>
      <c r="AM14" s="333"/>
      <c r="AN14" s="333"/>
      <c r="AO14" s="210"/>
      <c r="AP14" s="210"/>
      <c r="AQ14" s="210"/>
      <c r="AR14" s="210"/>
      <c r="AS14" s="332"/>
      <c r="AT14" s="332"/>
      <c r="AU14" s="332"/>
      <c r="AV14" s="332"/>
      <c r="AW14" s="152"/>
      <c r="AX14" s="155"/>
      <c r="AY14" s="459" t="s">
        <v>750</v>
      </c>
      <c r="AZ14" s="460"/>
      <c r="BA14" s="460"/>
      <c r="BB14" s="460"/>
      <c r="BC14" s="460"/>
      <c r="BD14" s="460"/>
      <c r="BE14" s="460"/>
      <c r="BF14" s="460"/>
      <c r="BG14" s="460"/>
      <c r="BH14" s="460"/>
      <c r="BI14" s="460"/>
      <c r="BJ14" s="460"/>
      <c r="BK14" s="460"/>
      <c r="BL14" s="460"/>
      <c r="BM14" s="460"/>
      <c r="BN14" s="460"/>
      <c r="BO14" s="461"/>
      <c r="BP14" s="453" t="s">
        <v>751</v>
      </c>
      <c r="BQ14" s="453"/>
      <c r="BR14" s="453"/>
      <c r="BS14" s="453"/>
      <c r="BT14" s="453"/>
      <c r="BU14" s="453"/>
      <c r="BV14" s="453"/>
      <c r="BW14" s="453"/>
      <c r="BX14" s="453"/>
      <c r="BY14" s="453"/>
      <c r="BZ14" s="453"/>
      <c r="CA14" s="453"/>
      <c r="CB14" s="453"/>
      <c r="CC14" s="453"/>
      <c r="CD14" s="453"/>
      <c r="CE14" s="453"/>
      <c r="CF14" s="453"/>
      <c r="CG14" s="454" t="s">
        <v>113</v>
      </c>
      <c r="CH14" s="454"/>
      <c r="CI14" s="454" t="s">
        <v>769</v>
      </c>
      <c r="CJ14" s="454"/>
      <c r="CK14" s="130" t="s">
        <v>722</v>
      </c>
      <c r="CL14" s="130" t="s">
        <v>752</v>
      </c>
      <c r="CM14" s="130" t="s">
        <v>753</v>
      </c>
      <c r="CN14" s="130" t="s">
        <v>754</v>
      </c>
      <c r="CO14" s="130" t="s">
        <v>755</v>
      </c>
      <c r="CP14" s="130" t="s">
        <v>754</v>
      </c>
      <c r="CQ14" s="130" t="s">
        <v>755</v>
      </c>
      <c r="CR14" s="130" t="s">
        <v>771</v>
      </c>
      <c r="CS14" s="130" t="s">
        <v>772</v>
      </c>
      <c r="CT14" s="455" t="s">
        <v>759</v>
      </c>
      <c r="CU14" s="456"/>
      <c r="CV14" s="456"/>
      <c r="CW14" s="456"/>
      <c r="CX14" s="456"/>
      <c r="CY14" s="456"/>
      <c r="CZ14" s="456"/>
      <c r="DA14" s="457"/>
      <c r="DB14" s="69"/>
      <c r="DC14" s="69"/>
      <c r="DD14" s="70"/>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64"/>
      <c r="FH14" s="32"/>
      <c r="FI14" s="32"/>
      <c r="FJ14" s="32"/>
      <c r="FK14" s="32"/>
      <c r="FL14" s="65"/>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64"/>
      <c r="IB14" s="57"/>
      <c r="IC14" s="57"/>
      <c r="ID14" s="232" t="s">
        <v>45</v>
      </c>
      <c r="IE14" s="232"/>
      <c r="IF14" s="232"/>
      <c r="IG14" s="232"/>
      <c r="IH14" s="232"/>
      <c r="II14" s="232"/>
      <c r="IJ14" s="232"/>
      <c r="IK14" s="232"/>
      <c r="IL14" s="232"/>
      <c r="IM14" s="452" t="str">
        <f ca="1">N4</f>
        <v>（受給者番号）</v>
      </c>
      <c r="IN14" s="452"/>
      <c r="IO14" s="452"/>
      <c r="IP14" s="452"/>
      <c r="IQ14" s="452"/>
      <c r="IR14" s="452"/>
      <c r="IS14" s="452"/>
      <c r="IT14" s="452"/>
      <c r="IU14" s="452"/>
      <c r="IV14" s="452"/>
      <c r="IW14" s="452"/>
      <c r="IX14" s="452"/>
      <c r="IY14" s="452"/>
      <c r="IZ14" s="57"/>
      <c r="JA14" s="232"/>
      <c r="JB14" s="232"/>
      <c r="JC14" s="232"/>
      <c r="JD14" s="232"/>
      <c r="JE14" s="232"/>
      <c r="JF14" s="232"/>
      <c r="JG14" s="232"/>
      <c r="JH14" s="458"/>
      <c r="JI14" s="458"/>
      <c r="JJ14" s="458"/>
      <c r="JK14" s="458"/>
      <c r="JL14" s="458"/>
      <c r="JM14" s="458"/>
      <c r="JN14" s="458"/>
      <c r="JO14" s="458"/>
      <c r="JP14" s="458"/>
      <c r="JQ14" s="458"/>
      <c r="JR14" s="458"/>
      <c r="JS14" s="458"/>
      <c r="JT14" s="458"/>
      <c r="JU14" s="458"/>
      <c r="JV14" s="458"/>
      <c r="JW14" s="458"/>
      <c r="JX14" s="458"/>
      <c r="JY14" s="458"/>
      <c r="JZ14" s="458"/>
      <c r="KA14" s="458"/>
      <c r="KB14" s="458"/>
      <c r="KC14" s="458"/>
      <c r="KE14" s="57"/>
      <c r="KF14" s="32"/>
      <c r="KG14" s="32"/>
      <c r="KH14" s="153"/>
      <c r="KI14" s="154"/>
      <c r="KJ14" s="154"/>
      <c r="KK14" s="396"/>
      <c r="KL14" s="396"/>
      <c r="KM14" s="396"/>
      <c r="KN14" s="396"/>
      <c r="KO14" s="396"/>
      <c r="KP14" s="396"/>
      <c r="KQ14" s="396"/>
      <c r="KR14" s="396"/>
      <c r="KS14" s="396"/>
      <c r="KT14" s="396"/>
      <c r="KU14" s="396"/>
      <c r="KV14" s="396"/>
      <c r="KW14" s="396"/>
      <c r="KX14" s="396"/>
      <c r="KY14" s="396"/>
      <c r="KZ14" s="396"/>
      <c r="LA14" s="396"/>
      <c r="LB14" s="396"/>
      <c r="LC14" s="396"/>
      <c r="LD14" s="396"/>
      <c r="LE14" s="396"/>
      <c r="LF14" s="396"/>
      <c r="LG14" s="396"/>
      <c r="LH14" s="396"/>
      <c r="LI14" s="396"/>
      <c r="LJ14" s="396"/>
      <c r="LK14" s="396"/>
      <c r="LL14" s="396"/>
      <c r="LM14" s="396"/>
      <c r="LN14" s="396"/>
      <c r="LO14" s="396"/>
      <c r="LP14" s="396"/>
      <c r="LQ14" s="396"/>
      <c r="LR14" s="396"/>
      <c r="LS14" s="396"/>
      <c r="LT14" s="396"/>
      <c r="LU14" s="396"/>
      <c r="LV14" s="396"/>
      <c r="LW14" s="396"/>
      <c r="LX14" s="396"/>
      <c r="LY14" s="396"/>
      <c r="LZ14" s="396"/>
      <c r="MA14" s="396"/>
      <c r="MB14" s="396"/>
      <c r="MC14" s="396"/>
      <c r="MD14" s="396"/>
      <c r="ME14" s="396"/>
      <c r="MF14" s="396"/>
      <c r="MG14" s="396"/>
      <c r="MH14" s="396"/>
      <c r="MI14" s="154"/>
      <c r="MJ14" s="154"/>
      <c r="MK14" s="154"/>
      <c r="ML14" s="153"/>
      <c r="MM14" s="32"/>
      <c r="MN14" s="32"/>
    </row>
    <row r="15" spans="1:352" ht="18" customHeight="1" x14ac:dyDescent="0.15">
      <c r="A15" s="32"/>
      <c r="B15" s="244"/>
      <c r="C15" s="244"/>
      <c r="D15" s="244"/>
      <c r="E15" s="316" t="str">
        <f>IF(B15="","",TEXT(TEXT(請求書!$D$15,"YYYY/MM") &amp; "/" &amp; TEXT(B15,"00"),"AAA"))</f>
        <v/>
      </c>
      <c r="F15" s="316"/>
      <c r="G15" s="316"/>
      <c r="H15" s="316"/>
      <c r="I15" s="271"/>
      <c r="J15" s="271"/>
      <c r="K15" s="271"/>
      <c r="L15" s="271"/>
      <c r="M15" s="271"/>
      <c r="N15" s="271"/>
      <c r="O15" s="272" t="str">
        <f>IF((L15-I15)=0,"",L15-I15)</f>
        <v/>
      </c>
      <c r="P15" s="272"/>
      <c r="Q15" s="273" t="str">
        <f>IF(AND(I15&lt;&gt;"",L15&lt;&gt;""),HOUR(O15)*60+MINUTE(O15),"")</f>
        <v/>
      </c>
      <c r="R15" s="274"/>
      <c r="S15" s="274"/>
      <c r="T15" s="274"/>
      <c r="U15" s="274"/>
      <c r="V15" s="275"/>
      <c r="W15" s="276" t="str">
        <f>IF(AND(BN15="",CE15=""),"",IF(OR(BN15="最低時間未満",CE15="最低時間未満"),"最低時間未満",SUM(BN15,CE15)/IF(OR(BN15="",CE15=""),1,AD15)))</f>
        <v/>
      </c>
      <c r="X15" s="277"/>
      <c r="Y15" s="277"/>
      <c r="Z15" s="277"/>
      <c r="AA15" s="278"/>
      <c r="AB15" s="249"/>
      <c r="AC15" s="250"/>
      <c r="AD15" s="249"/>
      <c r="AE15" s="250"/>
      <c r="AF15" s="251" t="str">
        <f t="shared" ref="AF15:AF45" si="0">IF(I15="","",CM15)</f>
        <v/>
      </c>
      <c r="AG15" s="252"/>
      <c r="AH15" s="253"/>
      <c r="AI15" s="254" t="str">
        <f>IF(I15="","",I15)</f>
        <v/>
      </c>
      <c r="AJ15" s="255"/>
      <c r="AK15" s="256"/>
      <c r="AL15" s="254" t="str">
        <f>IF(L15="","",L15)</f>
        <v/>
      </c>
      <c r="AM15" s="255"/>
      <c r="AN15" s="256"/>
      <c r="AO15" s="315"/>
      <c r="AP15" s="315"/>
      <c r="AQ15" s="315"/>
      <c r="AR15" s="315"/>
      <c r="AS15" s="244"/>
      <c r="AT15" s="244"/>
      <c r="AU15" s="244"/>
      <c r="AV15" s="244"/>
      <c r="AW15" s="100"/>
      <c r="AX15" s="90" t="e">
        <f ca="1">$BC$5</f>
        <v>#N/A</v>
      </c>
      <c r="AY15" s="124" t="str">
        <f>IF(AND(I15&lt;&gt;"",AW15&lt;&gt;2),ROW(),"")</f>
        <v/>
      </c>
      <c r="AZ15" s="125" t="str">
        <f>IF(AND(I15&lt;&gt;"",AW15&lt;&gt;2),B15,"")</f>
        <v/>
      </c>
      <c r="BA15" s="126" t="str">
        <f>IF(AND(I15&lt;&gt;"",AW15&lt;&gt;2),I15,"")</f>
        <v/>
      </c>
      <c r="BB15" s="126" t="str">
        <f>IF(AND(I15&lt;&gt;"",AW15&lt;&gt;2),L15,"")</f>
        <v/>
      </c>
      <c r="BC15" s="127" t="str">
        <f>IF(ISERROR(INDEX($AY$15:$BB$143,MATCH(SMALL($AY$15:$AY$143,ROW($A1)),$AY$15:$AY$143,FALSE),1)),"",INDEX($AY$15:$BB$143,MATCH(SMALL($AY$15:$AY$143,ROW($A1)),$AY$15:$AY$143,FALSE),1))</f>
        <v/>
      </c>
      <c r="BD15" s="127" t="str">
        <f>IF(ISERROR(INDEX($AY$15:$BB$143,MATCH(SMALL($AY$15:$AY$143,ROW($A1)),$AY$15:$AY$143,FALSE),2)),"",INDEX($AY$15:$BB$143,MATCH(SMALL($AY$15:$AY$143,ROW($A1)),$AY$15:$AY$143,FALSE),2))</f>
        <v/>
      </c>
      <c r="BE15" s="126" t="str">
        <f>IF(ISERROR(INDEX($AY$15:$BB$143,MATCH(SMALL($AY$15:$AY$143,ROW($A1)),$AY$15:$AY$143,FALSE),3)),"",INDEX($AY$15:$BB$143,MATCH(SMALL($AY$15:$AY$143,ROW($A1)),$AY$15:$AY$143,FALSE),3))</f>
        <v/>
      </c>
      <c r="BF15" s="126" t="str">
        <f>IF(ISERROR(INDEX($AY$15:$BB$143,MATCH(SMALL($AY$15:$AY$143,ROW($A1)),$AY$15:$AY$143,FALSE),4)),"",INDEX($AY$15:$BB$143,MATCH(SMALL($AY$15:$AY$143,ROW($A1)),$AY$15:$AY$143,FALSE),4))</f>
        <v/>
      </c>
      <c r="BG15" s="128" t="str">
        <f>IF(BD15&lt;&gt;"",1,"")</f>
        <v/>
      </c>
      <c r="BH15" s="124" t="str">
        <f t="shared" ref="BH15:BH78" si="1">IF(AND(BE15&lt;&gt;"",BF15&lt;&gt;""),HOUR(BF15-BE15)*60+MINUTE(BF15-BE15),"")</f>
        <v/>
      </c>
      <c r="BI15" s="128" t="e">
        <f ca="1">IF(AND($AX15&lt;&gt;"",BE15&lt;&gt;"",BG15&gt;=IF(BG16="",0,BG16)),SUM(INDIRECT("bh"&amp;ROW()-BG15+1):BH15),"")</f>
        <v>#N/A</v>
      </c>
      <c r="BJ15" s="128" t="e">
        <f ca="1">IF(BI15="","",IF(OR(AND(OR(TEXT($AX15,"000000")="654000",TEXT($AX15,"000000")="655000"),BI15&lt;20),AND(OR(TEXT($AX15,"000000")="651000",TEXT($AX15,"000000")="652000",TEXT($AX15,"000000")="653000"),BI15&lt;40)),"最低時間未満",ROUNDDOWN((BI15/30),0)*0.5+IF(MOD(BI15,30)&gt;0,0.5,0)))</f>
        <v>#N/A</v>
      </c>
      <c r="BK15" s="128" t="e">
        <f ca="1">IF(OR(BJ15="",BJ15="最低時間未満"),"",BJ15*60)</f>
        <v>#N/A</v>
      </c>
      <c r="BL15" s="128" t="e">
        <f ca="1">IF(BK15="","",LEFT(AX15,3)&amp;TEXT(VLOOKUP(BK15,基本設定!$D$3:$E$50,2,FALSE),"000"))</f>
        <v>#N/A</v>
      </c>
      <c r="BM15" s="128" t="e">
        <f ca="1">IF(BL15="","",VLOOKUP(BL15,単価設定!$A$3:$F$477,6,FALSE))</f>
        <v>#N/A</v>
      </c>
      <c r="BN15" s="128" t="str">
        <f>IF($AY15="","",VLOOKUP($AY15,$BC$15:$BM$143,8,FALSE))</f>
        <v/>
      </c>
      <c r="BO15" s="128" t="str">
        <f>IF($AY15="","",VLOOKUP($AY15,$BC$15:$BM$143,11,FALSE))</f>
        <v/>
      </c>
      <c r="BP15" s="124" t="str">
        <f>IF(AND(I15&lt;&gt;"",OR(AW15=2,AD15=2)),ROW(),"")</f>
        <v/>
      </c>
      <c r="BQ15" s="128" t="str">
        <f>IF(AND(I15&lt;&gt;"",OR(AW15=2,AD15=2)),B15,"")</f>
        <v/>
      </c>
      <c r="BR15" s="129" t="str">
        <f>IF(AND(I15&lt;&gt;"",OR(AW15=2,AD15=2)),I15,"")</f>
        <v/>
      </c>
      <c r="BS15" s="129" t="str">
        <f>IF(AND(I15&lt;&gt;"",OR(AW15=2,AD15=2)),L15,"")</f>
        <v/>
      </c>
      <c r="BT15" s="127" t="str">
        <f>IF(ISERROR(INDEX($BP$15:$BS$143,MATCH(SMALL($BP$15:$BP$143,ROW($A1)),$BP$15:$BP$143,FALSE),1)),"",INDEX($BP$15:$BS$143,MATCH(SMALL($BP$15:$BP$143,ROW($A1)),$BP$15:$BP$143,FALSE),1))</f>
        <v/>
      </c>
      <c r="BU15" s="127" t="str">
        <f>IF(ISERROR(INDEX($BP$15:$BS$143,MATCH(SMALL($BP$15:$BP$143,ROW($A1)),$BP$15:$BP$143,FALSE),2)),"",INDEX($BP$15:$BS$143,MATCH(SMALL($BP$15:$BP$143,ROW($A1)),$BP$15:$BP$143,FALSE),2))</f>
        <v/>
      </c>
      <c r="BV15" s="126" t="str">
        <f>IF(ISERROR(INDEX($BP$15:$BS$143,MATCH(SMALL($BP$15:$BP$143,ROW($A1)),$BP$15:$BP$143,FALSE),3)),"",INDEX($BP$15:$BS$143,MATCH(SMALL($BP$15:$BP$143,ROW($A1)),$BP$15:$BP$143,FALSE),3))</f>
        <v/>
      </c>
      <c r="BW15" s="126" t="str">
        <f>IF(ISERROR(INDEX($BP$15:$BS$143,MATCH(SMALL($BP$15:$BP$143,ROW($A1)),$BP$15:$BP$143,FALSE),4)),"",INDEX($BP$15:$BS$143,MATCH(SMALL($BP$15:$BP$143,ROW($A1)),$BP$15:$BP$143,FALSE),4))</f>
        <v/>
      </c>
      <c r="BX15" s="128" t="str">
        <f>IF(BU15&lt;&gt;"",1,"")</f>
        <v/>
      </c>
      <c r="BY15" s="124" t="str">
        <f t="shared" ref="BY15:BY78" si="2">IF(AND(BV15&lt;&gt;"",BW15&lt;&gt;""),HOUR(BW15-BV15)*60+MINUTE(BW15-BV15),"")</f>
        <v/>
      </c>
      <c r="BZ15" s="128" t="e">
        <f ca="1">IF(AND($AX15&lt;&gt;"",BV15&lt;&gt;"",BX15&gt;=IF(BX16="",0,BX16)),SUM(INDIRECT("by" &amp; ROW()-BX15+1):BY15),"")</f>
        <v>#N/A</v>
      </c>
      <c r="CA15" s="128" t="e">
        <f ca="1">IF(BZ15="","",IF(OR(AND(OR(TEXT($AX15,"000000")="654000",TEXT($AX15,"000000")="655000"),BZ15&lt;20),AND(OR(TEXT($AX15,"000000")="651000",TEXT($AX15,"000000")="652000",TEXT($AX15,"000000")="653000"),BZ15&lt;40)),"最低時間未満",ROUNDDOWN((BZ15/30),0)*0.5+IF(MOD(BZ15,30)&gt;0,0.5,0)))</f>
        <v>#N/A</v>
      </c>
      <c r="CB15" s="128" t="e">
        <f ca="1">IF(OR(CA15="",CA15="最低時間未満"),"",CA15*60)</f>
        <v>#N/A</v>
      </c>
      <c r="CC15" s="128" t="e">
        <f ca="1">IF(CB15="","",LEFT($AX15,3)&amp;TEXT(VLOOKUP(CB15,基本設定!$D$3:$E$50,2,FALSE),"100"))</f>
        <v>#N/A</v>
      </c>
      <c r="CD15" s="128" t="e">
        <f ca="1">IF(CC15="","",VLOOKUP(CC15,単価設定!$A$3:$F$477,6,FALSE))</f>
        <v>#N/A</v>
      </c>
      <c r="CE15" s="128" t="str">
        <f>IF(BP15="","",VLOOKUP($BP15,$BT$15:$CD$143,8,FALSE))</f>
        <v/>
      </c>
      <c r="CF15" s="128" t="str">
        <f>IF(BP15="","",VLOOKUP($BP15,$BT$15:$CD$143,11,FALSE))</f>
        <v/>
      </c>
      <c r="CG15" s="128" t="e">
        <f ca="1">IF(AND(I15&lt;&gt;"",W15&gt;0,OR(AB15=1,AB15=2),TEXT($BC$5,"000000")&lt;&gt;"654000",TEXT($BC$5,"000000")&lt;&gt;"655000"),"659901","")</f>
        <v>#N/A</v>
      </c>
      <c r="CH15" s="128" t="e">
        <f ca="1">IF(CG15="","",VLOOKUP(CG15,単価設定!$A$3:$F$478,6,FALSE))</f>
        <v>#N/A</v>
      </c>
      <c r="CI15" s="128" t="e">
        <f ca="1">IF(AND(I15&lt;&gt;"",W15&gt;0,AB15=2,TEXT($BC$5,"000000")&lt;&gt;"654000",TEXT($BC$5,"000000")&lt;&gt;"655000"),"659911","")</f>
        <v>#N/A</v>
      </c>
      <c r="CJ15" s="128" t="e">
        <f ca="1">IF(CI15="","",VLOOKUP(CI15,単価設定!$A$3:$F$478,6,FALSE))</f>
        <v>#N/A</v>
      </c>
      <c r="CK15" s="128" t="e">
        <f ca="1">SUM(BO15,CF15,CH15,CJ15)</f>
        <v>#N/A</v>
      </c>
      <c r="CL15" s="128" t="e">
        <f ca="1">SUM(CK$15:$CK15)</f>
        <v>#N/A</v>
      </c>
      <c r="CM15" s="128" t="e">
        <f ca="1">IF($AY$5&lt;CL15,IF($AY$5-CL15&lt;0,$AY5,$AY$5-CL15),CK15)</f>
        <v>#N/A</v>
      </c>
      <c r="CN15" s="128" t="e">
        <f ca="1">IF(CG15&lt;&gt;"",B15,"")</f>
        <v>#N/A</v>
      </c>
      <c r="CO15" s="128" t="e">
        <f ca="1">IF(CN15="","",IF(COUNTIF($CN$15:$CN$143,CN15)&gt;1,"Err",""))</f>
        <v>#N/A</v>
      </c>
      <c r="CP15" s="146" t="e">
        <f ca="1">IF(CI15&lt;&gt;"",B15,"")</f>
        <v>#N/A</v>
      </c>
      <c r="CQ15" s="146" t="e">
        <f ca="1">IF(CP15="","",IF(COUNTIF($CP$15:$CP$143,CP15)&gt;1,"Err",""))</f>
        <v>#N/A</v>
      </c>
      <c r="CR15" s="146" t="e">
        <f ca="1">IF(OR(CG15&lt;&gt;"",CI15&lt;&gt;""),B15 &amp; "_" &amp; IF(COUNTIF($BD$15:$BD$143,B15)&gt;0,1,0)+IF(COUNTIF($BU$15:$BU$143,B15)&gt;0,1,0),"")</f>
        <v>#N/A</v>
      </c>
      <c r="CS15" s="146" t="e">
        <f ca="1">IF(CR15="","",IF(OR(AB15&gt;VALUE(RIGHT(CR15,LEN(CR15)-FIND("_",CR15))),COUNTIF($CR$15:$CR$143,CR15)&gt;1),"Err",""))</f>
        <v>#N/A</v>
      </c>
      <c r="CT15" s="146" t="e">
        <f ca="1">IF(BL15&lt;&gt;"",IF(COUNTIF(BL$15:BL15,BL15)=1,ROW(),""),"")</f>
        <v>#N/A</v>
      </c>
      <c r="CU15" s="146" t="e">
        <f ca="1">IF(CB15&lt;&gt;"",IF(COUNTIF(CB$15:CB15,CB15)=1,ROW(),""),"")</f>
        <v>#N/A</v>
      </c>
      <c r="CV15" s="146" t="e">
        <f ca="1">IF(CG15&lt;&gt;"",IF(COUNTIF(CG$15:CG15,CG15)=1,ROW(),""),"")</f>
        <v>#N/A</v>
      </c>
      <c r="CW15" s="146" t="e">
        <f ca="1">IF(CI15&lt;&gt;"",IF(COUNTIF(CI$15:CI15,CI15)=1,ROW(),""),"")</f>
        <v>#N/A</v>
      </c>
      <c r="CX15" s="146" t="str">
        <f ca="1">IF(COUNT(CT:CT)&lt;ROW($A1),"",INT(INDEX(BL:BL,SMALL(CT:CT,ROW($A1)))))</f>
        <v/>
      </c>
      <c r="CY15" s="146" t="str">
        <f ca="1">IF(COUNT(CU:CU)&lt;ROW($A1),"",INT(INDEX(CC:CC,SMALL(CU:CU,ROW($A1)))))</f>
        <v/>
      </c>
      <c r="CZ15" s="146" t="str">
        <f ca="1">IF(COUNT(CV:CV)&lt;ROW($A1),"",INT(INDEX(CG:CG,SMALL(CV:CV,ROW($A1)))))</f>
        <v/>
      </c>
      <c r="DA15" s="146" t="str">
        <f ca="1">IF(COUNT(CW:CW)&lt;ROW($A1),"",INT(INDEX(CI:CI,SMALL(CW:CW,ROW($A1)))))</f>
        <v/>
      </c>
      <c r="DB15" s="32"/>
      <c r="DC15" s="32"/>
      <c r="DD15" s="65"/>
      <c r="DE15" s="323" t="s">
        <v>134</v>
      </c>
      <c r="DF15" s="324"/>
      <c r="DG15" s="325"/>
      <c r="DH15" s="317" t="s">
        <v>125</v>
      </c>
      <c r="DI15" s="318"/>
      <c r="DJ15" s="318"/>
      <c r="DK15" s="318"/>
      <c r="DL15" s="318"/>
      <c r="DM15" s="318"/>
      <c r="DN15" s="318"/>
      <c r="DO15" s="318"/>
      <c r="DP15" s="319"/>
      <c r="DQ15" s="317" t="s">
        <v>126</v>
      </c>
      <c r="DR15" s="318"/>
      <c r="DS15" s="318"/>
      <c r="DT15" s="318"/>
      <c r="DU15" s="318"/>
      <c r="DV15" s="318"/>
      <c r="DW15" s="318"/>
      <c r="DX15" s="318"/>
      <c r="DY15" s="318"/>
      <c r="DZ15" s="318"/>
      <c r="EA15" s="318"/>
      <c r="EB15" s="318"/>
      <c r="EC15" s="319"/>
      <c r="ED15" s="317" t="s">
        <v>115</v>
      </c>
      <c r="EE15" s="318"/>
      <c r="EF15" s="318"/>
      <c r="EG15" s="318"/>
      <c r="EH15" s="318"/>
      <c r="EI15" s="318"/>
      <c r="EJ15" s="318"/>
      <c r="EK15" s="318"/>
      <c r="EL15" s="319"/>
      <c r="EM15" s="317" t="s">
        <v>127</v>
      </c>
      <c r="EN15" s="318"/>
      <c r="EO15" s="318"/>
      <c r="EP15" s="318"/>
      <c r="EQ15" s="319"/>
      <c r="ER15" s="317" t="s">
        <v>128</v>
      </c>
      <c r="ES15" s="318"/>
      <c r="ET15" s="318"/>
      <c r="EU15" s="318"/>
      <c r="EV15" s="318"/>
      <c r="EW15" s="318"/>
      <c r="EX15" s="318"/>
      <c r="EY15" s="318"/>
      <c r="EZ15" s="318"/>
      <c r="FA15" s="318"/>
      <c r="FB15" s="319"/>
      <c r="FC15" s="317" t="s">
        <v>129</v>
      </c>
      <c r="FD15" s="318"/>
      <c r="FE15" s="318"/>
      <c r="FF15" s="319"/>
      <c r="FG15" s="64"/>
      <c r="FH15" s="32"/>
      <c r="FI15" s="32"/>
      <c r="FJ15" s="32"/>
      <c r="FK15" s="32"/>
      <c r="FL15" s="65"/>
      <c r="FN15" s="451" t="s">
        <v>143</v>
      </c>
      <c r="FO15" s="451"/>
      <c r="FP15" s="451"/>
      <c r="FQ15" s="451"/>
      <c r="FR15" s="451"/>
      <c r="FS15" s="451"/>
      <c r="FT15" s="451"/>
      <c r="FU15" s="451"/>
      <c r="FV15" s="451"/>
      <c r="FW15" s="451"/>
      <c r="FX15" s="451"/>
      <c r="FY15" s="451"/>
      <c r="FZ15" s="451"/>
      <c r="GA15" s="451"/>
      <c r="GB15" s="451"/>
      <c r="GC15" s="451"/>
      <c r="GD15" s="451"/>
      <c r="GE15" s="451"/>
      <c r="GF15" s="451"/>
      <c r="GG15" s="451"/>
      <c r="GH15" s="451"/>
      <c r="GI15" s="451"/>
      <c r="GJ15" s="451"/>
      <c r="GK15" s="451"/>
      <c r="GL15" s="451"/>
      <c r="GM15" s="451"/>
      <c r="GN15" s="451"/>
      <c r="GO15" s="451"/>
      <c r="GP15" s="451"/>
      <c r="GQ15" s="451"/>
      <c r="GR15" s="451"/>
      <c r="GS15" s="451"/>
      <c r="GT15" s="451"/>
      <c r="GU15" s="451"/>
      <c r="GV15" s="451"/>
      <c r="GW15" s="451"/>
      <c r="GX15" s="451"/>
      <c r="GY15" s="451"/>
      <c r="GZ15" s="451"/>
      <c r="HA15" s="451"/>
      <c r="HB15" s="451"/>
      <c r="HC15" s="451"/>
      <c r="HD15" s="451"/>
      <c r="HE15" s="451"/>
      <c r="HF15" s="451"/>
      <c r="HG15" s="451"/>
      <c r="HH15" s="451"/>
      <c r="HI15" s="451"/>
      <c r="HJ15" s="451"/>
      <c r="HK15" s="451"/>
      <c r="HL15" s="451"/>
      <c r="HM15" s="451"/>
      <c r="HN15" s="451"/>
      <c r="HO15" s="451"/>
      <c r="HP15" s="451"/>
      <c r="HQ15" s="451"/>
      <c r="HR15" s="451"/>
      <c r="HS15" s="451"/>
      <c r="HT15" s="451"/>
      <c r="HU15" s="451"/>
      <c r="HV15" s="451"/>
      <c r="HW15" s="451"/>
      <c r="HX15" s="451"/>
      <c r="HY15" s="451"/>
      <c r="HZ15" s="451"/>
      <c r="IA15" s="64"/>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232"/>
      <c r="JB15" s="232"/>
      <c r="JC15" s="232"/>
      <c r="JD15" s="232"/>
      <c r="JE15" s="232"/>
      <c r="JF15" s="232"/>
      <c r="JG15" s="232"/>
      <c r="JH15" s="458"/>
      <c r="JI15" s="458"/>
      <c r="JJ15" s="458"/>
      <c r="JK15" s="458"/>
      <c r="JL15" s="458"/>
      <c r="JM15" s="458"/>
      <c r="JN15" s="458"/>
      <c r="JO15" s="458"/>
      <c r="JP15" s="458"/>
      <c r="JQ15" s="458"/>
      <c r="JR15" s="458"/>
      <c r="JS15" s="458"/>
      <c r="JT15" s="458"/>
      <c r="JU15" s="458"/>
      <c r="JV15" s="458"/>
      <c r="JW15" s="458"/>
      <c r="JX15" s="458"/>
      <c r="JY15" s="458"/>
      <c r="JZ15" s="458"/>
      <c r="KA15" s="458"/>
      <c r="KB15" s="458"/>
      <c r="KC15" s="458"/>
      <c r="KE15" s="57"/>
      <c r="KF15" s="32"/>
      <c r="KG15" s="32"/>
      <c r="KH15" s="153"/>
      <c r="KI15" s="154"/>
      <c r="KJ15" s="154"/>
      <c r="KK15" s="396"/>
      <c r="KL15" s="396"/>
      <c r="KM15" s="420" t="s">
        <v>736</v>
      </c>
      <c r="KN15" s="421"/>
      <c r="KO15" s="421"/>
      <c r="KP15" s="421"/>
      <c r="KQ15" s="421"/>
      <c r="KR15" s="421"/>
      <c r="KS15" s="421"/>
      <c r="KT15" s="421"/>
      <c r="KU15" s="421"/>
      <c r="KV15" s="421"/>
      <c r="KW15" s="421"/>
      <c r="KX15" s="421"/>
      <c r="KY15" s="421"/>
      <c r="KZ15" s="421"/>
      <c r="LA15" s="421"/>
      <c r="LB15" s="424"/>
      <c r="LC15" s="449" t="s">
        <v>130</v>
      </c>
      <c r="LD15" s="449"/>
      <c r="LE15" s="449"/>
      <c r="LF15" s="449"/>
      <c r="LG15" s="449"/>
      <c r="LH15" s="449"/>
      <c r="LI15" s="449"/>
      <c r="LJ15" s="449"/>
      <c r="LK15" s="449"/>
      <c r="LL15" s="449"/>
      <c r="LM15" s="449"/>
      <c r="LN15" s="449"/>
      <c r="LO15" s="449"/>
      <c r="LP15" s="449"/>
      <c r="LQ15" s="449"/>
      <c r="LR15" s="449"/>
      <c r="LS15" s="449"/>
      <c r="LT15" s="449"/>
      <c r="LU15" s="449"/>
      <c r="LV15" s="447"/>
      <c r="LW15" s="447"/>
      <c r="LX15" s="447"/>
      <c r="LY15" s="447"/>
      <c r="LZ15" s="447"/>
      <c r="MA15" s="447"/>
      <c r="MB15" s="447"/>
      <c r="MC15" s="447"/>
      <c r="MD15" s="447"/>
      <c r="ME15" s="447"/>
      <c r="MF15" s="447"/>
      <c r="MG15" s="447"/>
      <c r="MH15" s="447"/>
      <c r="MI15" s="154"/>
      <c r="MJ15" s="154"/>
      <c r="MK15" s="154"/>
      <c r="ML15" s="153"/>
      <c r="MM15" s="32"/>
      <c r="MN15" s="32"/>
    </row>
    <row r="16" spans="1:352" ht="18" customHeight="1" x14ac:dyDescent="0.15">
      <c r="A16" s="32"/>
      <c r="B16" s="244"/>
      <c r="C16" s="244"/>
      <c r="D16" s="244"/>
      <c r="E16" s="316" t="str">
        <f>IF(B16="","",TEXT(TEXT(請求書!$D$15,"YYYY/MM") &amp; "/" &amp; TEXT(B16,"00"),"AAA"))</f>
        <v/>
      </c>
      <c r="F16" s="269"/>
      <c r="G16" s="269"/>
      <c r="H16" s="270"/>
      <c r="I16" s="271"/>
      <c r="J16" s="271"/>
      <c r="K16" s="271"/>
      <c r="L16" s="271"/>
      <c r="M16" s="271"/>
      <c r="N16" s="271"/>
      <c r="O16" s="272" t="str">
        <f t="shared" ref="O16:O45" si="3">IF((L16-I16)=0,"",L16-I16)</f>
        <v/>
      </c>
      <c r="P16" s="272"/>
      <c r="Q16" s="273" t="str">
        <f>IF(AND(I16&lt;&gt;"",L16&lt;&gt;""),HOUR(O16)*60+MINUTE(O16),"")</f>
        <v/>
      </c>
      <c r="R16" s="274"/>
      <c r="S16" s="274"/>
      <c r="T16" s="274"/>
      <c r="U16" s="274"/>
      <c r="V16" s="275"/>
      <c r="W16" s="276" t="str">
        <f>IF(AND(BN16="",CE16=""),"",IF(OR(BN16="最低時間未満",CE16="最低時間未満"),"最低時間未満",SUM(BN16,CE16)/IF(OR(BN16="",CE16=""),1,AD16)))</f>
        <v/>
      </c>
      <c r="X16" s="277"/>
      <c r="Y16" s="277"/>
      <c r="Z16" s="277"/>
      <c r="AA16" s="278"/>
      <c r="AB16" s="249"/>
      <c r="AC16" s="250"/>
      <c r="AD16" s="249"/>
      <c r="AE16" s="250"/>
      <c r="AF16" s="251" t="str">
        <f t="shared" si="0"/>
        <v/>
      </c>
      <c r="AG16" s="252"/>
      <c r="AH16" s="253"/>
      <c r="AI16" s="254" t="str">
        <f>IF(I16="","",I16)</f>
        <v/>
      </c>
      <c r="AJ16" s="255"/>
      <c r="AK16" s="256"/>
      <c r="AL16" s="254" t="str">
        <f>IF(L16="","",L16)</f>
        <v/>
      </c>
      <c r="AM16" s="255"/>
      <c r="AN16" s="256"/>
      <c r="AO16" s="315"/>
      <c r="AP16" s="315"/>
      <c r="AQ16" s="315"/>
      <c r="AR16" s="315"/>
      <c r="AS16" s="244"/>
      <c r="AT16" s="244"/>
      <c r="AU16" s="244"/>
      <c r="AV16" s="244"/>
      <c r="AW16" s="100"/>
      <c r="AX16" s="90" t="e">
        <f t="shared" ref="AX16:AX79" ca="1" si="4">$BC$5</f>
        <v>#N/A</v>
      </c>
      <c r="AY16" s="124" t="str">
        <f>IF(AND(I16&lt;&gt;"",AW16&lt;&gt;2),ROW(),"")</f>
        <v/>
      </c>
      <c r="AZ16" s="125" t="str">
        <f>IF(AND(I16&lt;&gt;"",AW16&lt;&gt;2),B16,"")</f>
        <v/>
      </c>
      <c r="BA16" s="126" t="str">
        <f t="shared" ref="BA16:BA79" si="5">IF(AND(I16&lt;&gt;"",AW16&lt;&gt;2),I16,"")</f>
        <v/>
      </c>
      <c r="BB16" s="126" t="str">
        <f t="shared" ref="BB16:BB79" si="6">IF(AND(I16&lt;&gt;"",AW16&lt;&gt;2),L16,"")</f>
        <v/>
      </c>
      <c r="BC16" s="127" t="str">
        <f t="shared" ref="BC16:BC79" si="7">IF(ISERROR(INDEX($AY$15:$BB$143,MATCH(SMALL($AY$15:$AY$143,ROW($A2)),$AY$15:$AY$143,FALSE),1)),"",INDEX($AY$15:$BB$143,MATCH(SMALL($AY$15:$AY$143,ROW($A2)),$AY$15:$AY$143,FALSE),1))</f>
        <v/>
      </c>
      <c r="BD16" s="127" t="str">
        <f t="shared" ref="BD16:BD79" si="8">IF(ISERROR(INDEX($AY$15:$BB$143,MATCH(SMALL($AY$15:$AY$143,ROW($A2)),$AY$15:$AY$143,FALSE),2)),"",INDEX($AY$15:$BB$143,MATCH(SMALL($AY$15:$AY$143,ROW($A2)),$AY$15:$AY$143,FALSE),2))</f>
        <v/>
      </c>
      <c r="BE16" s="126" t="str">
        <f t="shared" ref="BE16:BE79" si="9">IF(ISERROR(INDEX($AY$15:$BB$143,MATCH(SMALL($AY$15:$AY$143,ROW($A2)),$AY$15:$AY$143,FALSE),3)),"",INDEX($AY$15:$BB$143,MATCH(SMALL($AY$15:$AY$143,ROW($A2)),$AY$15:$AY$143,FALSE),3))</f>
        <v/>
      </c>
      <c r="BF16" s="126" t="str">
        <f t="shared" ref="BF16:BF79" si="10">IF(ISERROR(INDEX($AY$15:$BB$143,MATCH(SMALL($AY$15:$AY$143,ROW($A2)),$AY$15:$AY$143,FALSE),4)),"",INDEX($AY$15:$BB$143,MATCH(SMALL($AY$15:$AY$143,ROW($A2)),$AY$15:$AY$143,FALSE),4))</f>
        <v/>
      </c>
      <c r="BG16" s="128" t="str">
        <f>IF(BD16="","",IF(BD16=BD15,IF(BD16="","",IF(BE16&lt;BF15,"Err",IF(TEXT($AX$16,"000000")&lt;&gt;"654000",BG15+1,IF(INT(HOUR(BE16-BF15)*60+MINUTE(BE16-BF15))&gt;=120,1,BG15+1)))),1))</f>
        <v/>
      </c>
      <c r="BH16" s="124" t="str">
        <f t="shared" si="1"/>
        <v/>
      </c>
      <c r="BI16" s="128" t="e">
        <f ca="1">IF(AND($AX16&lt;&gt;"",BE16&lt;&gt;"",BG16&gt;=IF(BG17="",0,BG17)),SUM(INDIRECT("bh"&amp;ROW()-BG16+1):BH16),"")</f>
        <v>#N/A</v>
      </c>
      <c r="BJ16" s="128" t="e">
        <f t="shared" ref="BJ16:BJ79" ca="1" si="11">IF(BI16="","",IF(OR(AND(OR(TEXT($AX16,"000000")="654000",TEXT($AX16,"000000")="655000"),BI16&lt;20),AND(OR(TEXT($AX16,"000000")="651000",TEXT($AX16,"000000")="652000",TEXT($AX16,"000000")="653000"),BI16&lt;40)),"最低時間未満",ROUNDDOWN((BI16/30),0)*0.5+IF(MOD(BI16,30)&gt;0,0.5,0)))</f>
        <v>#N/A</v>
      </c>
      <c r="BK16" s="128" t="e">
        <f t="shared" ref="BK16:BK79" ca="1" si="12">IF(OR(BJ16="",BJ16="最低時間未満"),"",BJ16*60)</f>
        <v>#N/A</v>
      </c>
      <c r="BL16" s="128" t="e">
        <f ca="1">IF(BK16="","",LEFT(AX16,3)&amp;TEXT(VLOOKUP(BK16,基本設定!$D$3:$E$50,2,FALSE),"000"))</f>
        <v>#N/A</v>
      </c>
      <c r="BM16" s="128" t="e">
        <f ca="1">IF(BL16="","",VLOOKUP(BL16,単価設定!$A$3:$F$477,6,FALSE))</f>
        <v>#N/A</v>
      </c>
      <c r="BN16" s="128" t="str">
        <f>IF($AY16="","",VLOOKUP($AY16,$BC$15:$BM$143,8,FALSE))</f>
        <v/>
      </c>
      <c r="BO16" s="128" t="str">
        <f t="shared" ref="BO16:BO79" si="13">IF($AY16="","",VLOOKUP($AY16,$BC$15:$BM$143,11,FALSE))</f>
        <v/>
      </c>
      <c r="BP16" s="124" t="str">
        <f t="shared" ref="BP16:BP45" si="14">IF(AND(I16&lt;&gt;"",OR(AW16=2,AD16=2)),ROW(),"")</f>
        <v/>
      </c>
      <c r="BQ16" s="128" t="str">
        <f t="shared" ref="BQ16:BQ45" si="15">IF(AND(I16&lt;&gt;"",OR(AW16=2,AD16=2)),B16,"")</f>
        <v/>
      </c>
      <c r="BR16" s="129" t="str">
        <f t="shared" ref="BR16:BR45" si="16">IF(AND(I16&lt;&gt;"",OR(AW16=2,AD16=2)),I16,"")</f>
        <v/>
      </c>
      <c r="BS16" s="129" t="str">
        <f t="shared" ref="BS16:BS45" si="17">IF(AND(I16&lt;&gt;"",OR(AW16=2,AD16=2)),L16,"")</f>
        <v/>
      </c>
      <c r="BT16" s="127" t="str">
        <f t="shared" ref="BT16:BT79" si="18">IF(ISERROR(INDEX($BP$15:$BS$143,MATCH(SMALL($BP$15:$BP$143,ROW($A2)),$BP$15:$BP$143,FALSE),1)),"",INDEX($BP$15:$BS$143,MATCH(SMALL($BP$15:$BP$143,ROW($A2)),$BP$15:$BP$143,FALSE),1))</f>
        <v/>
      </c>
      <c r="BU16" s="127" t="str">
        <f t="shared" ref="BU16:BU79" si="19">IF(ISERROR(INDEX($BP$15:$BS$143,MATCH(SMALL($BP$15:$BP$143,ROW($A2)),$BP$15:$BP$143,FALSE),2)),"",INDEX($BP$15:$BS$143,MATCH(SMALL($BP$15:$BP$143,ROW($A2)),$BP$15:$BP$143,FALSE),2))</f>
        <v/>
      </c>
      <c r="BV16" s="126" t="str">
        <f t="shared" ref="BV16:BV79" si="20">IF(ISERROR(INDEX($BP$15:$BS$143,MATCH(SMALL($BP$15:$BP$143,ROW($A2)),$BP$15:$BP$143,FALSE),3)),"",INDEX($BP$15:$BS$143,MATCH(SMALL($BP$15:$BP$143,ROW($A2)),$BP$15:$BP$143,FALSE),3))</f>
        <v/>
      </c>
      <c r="BW16" s="126" t="str">
        <f t="shared" ref="BW16:BW79" si="21">IF(ISERROR(INDEX($BP$15:$BS$143,MATCH(SMALL($BP$15:$BP$143,ROW($A2)),$BP$15:$BP$143,FALSE),4)),"",INDEX($BP$15:$BS$143,MATCH(SMALL($BP$15:$BP$143,ROW($A2)),$BP$15:$BP$143,FALSE),4))</f>
        <v/>
      </c>
      <c r="BX16" s="128" t="str">
        <f>IF(BU16="","",IF(BU16=BU15,IF(BU16="","",IF(BV16&lt;BW15,"Err",IF(TEXT($AX$16,"000000")&lt;&gt;"654000",BX15+1,IF(INT(HOUR(BV16-BW15)*60+MINUTE(BV16-BW15))&gt;=120,1,BX15+1)))),1))</f>
        <v/>
      </c>
      <c r="BY16" s="124" t="str">
        <f t="shared" si="2"/>
        <v/>
      </c>
      <c r="BZ16" s="128" t="e">
        <f ca="1">IF(AND($AX16&lt;&gt;"",BV16&lt;&gt;"",BX16&gt;=IF(BX17="",0,BX17)),SUM(INDIRECT("by" &amp; ROW()-BX16+1):BY16),"")</f>
        <v>#N/A</v>
      </c>
      <c r="CA16" s="128" t="e">
        <f t="shared" ref="CA16:CA79" ca="1" si="22">IF(BZ16="","",IF(OR(AND(OR(TEXT($AX16,"000000")="654000",TEXT($AX16,"000000")="655000"),BZ16&lt;20),AND(OR(TEXT($AX16,"000000")="651000",TEXT($AX16,"000000")="652000",TEXT($AX16,"000000")="653000"),BZ16&lt;40)),"最低時間未満",ROUNDDOWN((BZ16/30),0)*0.5+IF(MOD(BZ16,30)&gt;0,0.5,0)))</f>
        <v>#N/A</v>
      </c>
      <c r="CB16" s="128" t="e">
        <f t="shared" ref="CB16:CB79" ca="1" si="23">IF(OR(CA16="",CA16="最低時間未満"),"",CA16*60)</f>
        <v>#N/A</v>
      </c>
      <c r="CC16" s="128" t="e">
        <f ca="1">IF(CB16="","",LEFT($AX16,3)&amp;TEXT(VLOOKUP(CB16,基本設定!$D$3:$E$50,2,FALSE),"100"))</f>
        <v>#N/A</v>
      </c>
      <c r="CD16" s="128" t="e">
        <f ca="1">IF(CC16="","",VLOOKUP(CC16,単価設定!$A$3:$F$477,6,FALSE))</f>
        <v>#N/A</v>
      </c>
      <c r="CE16" s="128" t="str">
        <f>IF(BP16="","",VLOOKUP($BP16,$BT$15:$CD$143,8,FALSE))</f>
        <v/>
      </c>
      <c r="CF16" s="128" t="str">
        <f t="shared" ref="CF16:CF79" si="24">IF(BP16="","",VLOOKUP($BP16,$BT$15:$CD$143,11,FALSE))</f>
        <v/>
      </c>
      <c r="CG16" s="128" t="e">
        <f t="shared" ref="CG16:CG45" ca="1" si="25">IF(AND(I16&lt;&gt;"",W16&gt;0,OR(AB16=1,AB16=2),TEXT($BC$5,"000000")&lt;&gt;"654000",TEXT($BC$5,"000000")&lt;&gt;"655000"),"659901","")</f>
        <v>#N/A</v>
      </c>
      <c r="CH16" s="128" t="e">
        <f ca="1">IF(CG16="","",VLOOKUP(CG16,単価設定!$A$3:$F$478,6,FALSE))</f>
        <v>#N/A</v>
      </c>
      <c r="CI16" s="128" t="e">
        <f t="shared" ref="CI16:CI45" ca="1" si="26">IF(AND(I16&lt;&gt;"",W16&gt;0,AB16=2,TEXT($BC$5,"000000")&lt;&gt;"654000",TEXT($BC$5,"000000")&lt;&gt;"655000"),"659911","")</f>
        <v>#N/A</v>
      </c>
      <c r="CJ16" s="128" t="e">
        <f ca="1">IF(CI16="","",VLOOKUP(CI16,単価設定!$A$3:$F$478,6,FALSE))</f>
        <v>#N/A</v>
      </c>
      <c r="CK16" s="128" t="e">
        <f t="shared" ref="CK16:CK79" ca="1" si="27">SUM(BO16,CF16,CH16,CJ16)</f>
        <v>#N/A</v>
      </c>
      <c r="CL16" s="128" t="e">
        <f ca="1">SUM(CK$15:$CK16)</f>
        <v>#N/A</v>
      </c>
      <c r="CM16" s="128" t="e">
        <f t="shared" ref="CM16:CM79" ca="1" si="28">IF($AY$5&lt;CL16,IF($AY$5-CL15&lt;0,0,$AY$5-CL15),CK16)</f>
        <v>#N/A</v>
      </c>
      <c r="CN16" s="128" t="e">
        <f ca="1">IF(CG16&lt;&gt;"",B16,"")</f>
        <v>#N/A</v>
      </c>
      <c r="CO16" s="128" t="e">
        <f t="shared" ref="CO16:CO79" ca="1" si="29">IF(CN16="","",IF(COUNTIF($CN$15:$CN$143,CN16)&gt;1,"Err",""))</f>
        <v>#N/A</v>
      </c>
      <c r="CP16" s="146" t="e">
        <f t="shared" ref="CP16:CP79" ca="1" si="30">IF(CI16&lt;&gt;"",B16,"")</f>
        <v>#N/A</v>
      </c>
      <c r="CQ16" s="146" t="e">
        <f t="shared" ref="CQ16:CQ79" ca="1" si="31">IF(CP16="","",IF(COUNTIF($CP$15:$CP$143,CP16)&gt;1,"Err",""))</f>
        <v>#N/A</v>
      </c>
      <c r="CR16" s="146" t="e">
        <f t="shared" ref="CR16:CR79" ca="1" si="32">IF(OR(CG16&lt;&gt;"",CI16&lt;&gt;""),B16 &amp; "_" &amp; IF(COUNTIF($BD$15:$BD$143,B16)&gt;0,1,0)+IF(COUNTIF($BU$15:$BU$143,B16)&gt;0,1,0),"")</f>
        <v>#N/A</v>
      </c>
      <c r="CS16" s="146" t="e">
        <f t="shared" ref="CS16:CS79" ca="1" si="33">IF(CR16="","",IF(OR(AB16&gt;VALUE(RIGHT(CR16,LEN(CR16)-FIND("_",CR16))),COUNTIF($CR$15:$CR$143,CR16)&gt;1),"Err",""))</f>
        <v>#N/A</v>
      </c>
      <c r="CT16" s="128" t="e">
        <f ca="1">IF(BL16&lt;&gt;"",IF(COUNTIF(BL$15:BL16,BL16)=1,ROW(),""),"")</f>
        <v>#N/A</v>
      </c>
      <c r="CU16" s="128" t="e">
        <f ca="1">IF(CB16&lt;&gt;"",IF(COUNTIF(CB$15:CB16,CB16)=1,ROW(),""),"")</f>
        <v>#N/A</v>
      </c>
      <c r="CV16" s="128" t="e">
        <f ca="1">IF(CG16&lt;&gt;"",IF(COUNTIF(CG$15:CG16,CG16)=1,ROW(),""),"")</f>
        <v>#N/A</v>
      </c>
      <c r="CW16" s="146" t="e">
        <f ca="1">IF(CI16&lt;&gt;"",IF(COUNTIF(CI$15:CI16,CI16)=1,ROW(),""),"")</f>
        <v>#N/A</v>
      </c>
      <c r="CX16" s="128" t="str">
        <f t="shared" ref="CX16:CX79" ca="1" si="34">IF(COUNT(CT:CT)&lt;ROW($A2),"",INT(INDEX(BL:BL,SMALL(CT:CT,ROW($A2)))))</f>
        <v/>
      </c>
      <c r="CY16" s="128" t="str">
        <f t="shared" ref="CY16:CY79" ca="1" si="35">IF(COUNT(CU:CU)&lt;ROW($A2),"",INT(INDEX(CC:CC,SMALL(CU:CU,ROW($A2)))))</f>
        <v/>
      </c>
      <c r="CZ16" s="128" t="str">
        <f t="shared" ref="CZ16:CZ79" ca="1" si="36">IF(COUNT(CV:CV)&lt;ROW($A2),"",INT(INDEX(CG:CG,SMALL(CV:CV,ROW($A2)))))</f>
        <v/>
      </c>
      <c r="DA16" s="146" t="str">
        <f t="shared" ref="DA16:DA79" ca="1" si="37">IF(COUNT(CW:CW)&lt;ROW($A2),"",INT(INDEX(CI:CI,SMALL(CW:CW,ROW($A2)))))</f>
        <v/>
      </c>
      <c r="DB16" s="32"/>
      <c r="DC16" s="32"/>
      <c r="DD16" s="65"/>
      <c r="DE16" s="326"/>
      <c r="DF16" s="327"/>
      <c r="DG16" s="328"/>
      <c r="DH16" s="320"/>
      <c r="DI16" s="321"/>
      <c r="DJ16" s="321"/>
      <c r="DK16" s="321"/>
      <c r="DL16" s="321"/>
      <c r="DM16" s="321"/>
      <c r="DN16" s="321"/>
      <c r="DO16" s="321"/>
      <c r="DP16" s="322"/>
      <c r="DQ16" s="320"/>
      <c r="DR16" s="321"/>
      <c r="DS16" s="321"/>
      <c r="DT16" s="321"/>
      <c r="DU16" s="321"/>
      <c r="DV16" s="321"/>
      <c r="DW16" s="321"/>
      <c r="DX16" s="321"/>
      <c r="DY16" s="321"/>
      <c r="DZ16" s="321"/>
      <c r="EA16" s="321"/>
      <c r="EB16" s="321"/>
      <c r="EC16" s="322"/>
      <c r="ED16" s="320"/>
      <c r="EE16" s="321"/>
      <c r="EF16" s="321"/>
      <c r="EG16" s="321"/>
      <c r="EH16" s="321"/>
      <c r="EI16" s="321"/>
      <c r="EJ16" s="321"/>
      <c r="EK16" s="321"/>
      <c r="EL16" s="322"/>
      <c r="EM16" s="320"/>
      <c r="EN16" s="321"/>
      <c r="EO16" s="321"/>
      <c r="EP16" s="321"/>
      <c r="EQ16" s="322"/>
      <c r="ER16" s="320"/>
      <c r="ES16" s="321"/>
      <c r="ET16" s="321"/>
      <c r="EU16" s="321"/>
      <c r="EV16" s="321"/>
      <c r="EW16" s="321"/>
      <c r="EX16" s="321"/>
      <c r="EY16" s="321"/>
      <c r="EZ16" s="321"/>
      <c r="FA16" s="321"/>
      <c r="FB16" s="322"/>
      <c r="FC16" s="320"/>
      <c r="FD16" s="321"/>
      <c r="FE16" s="321"/>
      <c r="FF16" s="322"/>
      <c r="FG16" s="64"/>
      <c r="FH16" s="32"/>
      <c r="FI16" s="32"/>
      <c r="FJ16" s="32"/>
      <c r="FK16" s="32"/>
      <c r="FL16" s="65"/>
      <c r="FM16" s="32"/>
      <c r="HP16" s="32"/>
      <c r="HQ16" s="32"/>
      <c r="HR16" s="32"/>
      <c r="HS16" s="32"/>
      <c r="HT16" s="32"/>
      <c r="HU16" s="32"/>
      <c r="HV16" s="32"/>
      <c r="HW16" s="32"/>
      <c r="HX16" s="32"/>
      <c r="HY16" s="32"/>
      <c r="HZ16" s="32"/>
      <c r="IA16" s="64"/>
      <c r="IB16" s="57"/>
      <c r="IC16" s="57"/>
      <c r="ID16" s="57"/>
      <c r="IE16" s="57"/>
      <c r="IF16" s="57"/>
      <c r="IG16" s="57"/>
      <c r="IH16" s="57"/>
      <c r="II16" s="57"/>
      <c r="IJ16" s="57"/>
      <c r="IK16" s="57"/>
      <c r="IL16" s="57"/>
      <c r="IM16" s="57"/>
      <c r="IN16" s="57"/>
      <c r="IO16" s="57"/>
      <c r="IP16" s="57"/>
      <c r="IQ16" s="57"/>
      <c r="IR16" s="57"/>
      <c r="IS16" s="57"/>
      <c r="IT16" s="57"/>
      <c r="IU16" s="57"/>
      <c r="IV16" s="57"/>
      <c r="IW16" s="57"/>
      <c r="IX16" s="57"/>
      <c r="IY16" s="57"/>
      <c r="IZ16" s="57"/>
      <c r="JA16" s="232" t="s">
        <v>713</v>
      </c>
      <c r="JB16" s="232"/>
      <c r="JC16" s="232"/>
      <c r="JD16" s="232"/>
      <c r="JE16" s="232"/>
      <c r="JF16" s="232"/>
      <c r="JG16" s="232"/>
      <c r="JH16" s="452" t="str">
        <f>請求書!AH13</f>
        <v/>
      </c>
      <c r="JI16" s="452"/>
      <c r="JJ16" s="452"/>
      <c r="JK16" s="452"/>
      <c r="JL16" s="452"/>
      <c r="JM16" s="452"/>
      <c r="JN16" s="452"/>
      <c r="JO16" s="452"/>
      <c r="JP16" s="452"/>
      <c r="JQ16" s="452"/>
      <c r="JR16" s="452"/>
      <c r="JS16" s="452"/>
      <c r="JT16" s="452"/>
      <c r="JU16" s="452"/>
      <c r="JV16" s="452"/>
      <c r="JW16" s="452"/>
      <c r="JX16" s="452"/>
      <c r="JY16" s="452"/>
      <c r="JZ16" s="452"/>
      <c r="KA16" s="452"/>
      <c r="KB16" s="452"/>
      <c r="KC16" s="452"/>
      <c r="KE16" s="57"/>
      <c r="KF16" s="32"/>
      <c r="KG16" s="32"/>
      <c r="KH16" s="153"/>
      <c r="KI16" s="154"/>
      <c r="KJ16" s="154"/>
      <c r="KK16" s="396"/>
      <c r="KL16" s="396"/>
      <c r="KM16" s="422"/>
      <c r="KN16" s="404"/>
      <c r="KO16" s="404"/>
      <c r="KP16" s="404"/>
      <c r="KQ16" s="404"/>
      <c r="KR16" s="404"/>
      <c r="KS16" s="404"/>
      <c r="KT16" s="404"/>
      <c r="KU16" s="404"/>
      <c r="KV16" s="404"/>
      <c r="KW16" s="404"/>
      <c r="KX16" s="404"/>
      <c r="KY16" s="404"/>
      <c r="KZ16" s="404"/>
      <c r="LA16" s="404"/>
      <c r="LB16" s="405"/>
      <c r="LC16" s="449"/>
      <c r="LD16" s="449"/>
      <c r="LE16" s="449"/>
      <c r="LF16" s="449"/>
      <c r="LG16" s="449"/>
      <c r="LH16" s="449"/>
      <c r="LI16" s="449"/>
      <c r="LJ16" s="449"/>
      <c r="LK16" s="449"/>
      <c r="LL16" s="449"/>
      <c r="LM16" s="449"/>
      <c r="LN16" s="449"/>
      <c r="LO16" s="449"/>
      <c r="LP16" s="449"/>
      <c r="LQ16" s="449"/>
      <c r="LR16" s="449"/>
      <c r="LS16" s="449"/>
      <c r="LT16" s="449"/>
      <c r="LU16" s="449"/>
      <c r="LV16" s="447"/>
      <c r="LW16" s="447"/>
      <c r="LX16" s="447"/>
      <c r="LY16" s="447"/>
      <c r="LZ16" s="447"/>
      <c r="MA16" s="447"/>
      <c r="MB16" s="447"/>
      <c r="MC16" s="447"/>
      <c r="MD16" s="447"/>
      <c r="ME16" s="447"/>
      <c r="MF16" s="447"/>
      <c r="MG16" s="447"/>
      <c r="MH16" s="447"/>
      <c r="MI16" s="154"/>
      <c r="MJ16" s="154"/>
      <c r="MK16" s="154"/>
      <c r="ML16" s="153"/>
      <c r="MM16" s="32"/>
      <c r="MN16" s="32"/>
    </row>
    <row r="17" spans="2:352" ht="18" customHeight="1" x14ac:dyDescent="0.15">
      <c r="B17" s="244"/>
      <c r="C17" s="244"/>
      <c r="D17" s="244"/>
      <c r="E17" s="268" t="str">
        <f>IF(B17="","",TEXT(TEXT(請求書!$D$15,"YYYY/MM") &amp; "/" &amp; TEXT(B17,"00"),"AAA"))</f>
        <v/>
      </c>
      <c r="F17" s="269"/>
      <c r="G17" s="269"/>
      <c r="H17" s="270"/>
      <c r="I17" s="271"/>
      <c r="J17" s="271"/>
      <c r="K17" s="271"/>
      <c r="L17" s="271"/>
      <c r="M17" s="271"/>
      <c r="N17" s="271"/>
      <c r="O17" s="272" t="str">
        <f t="shared" si="3"/>
        <v/>
      </c>
      <c r="P17" s="272"/>
      <c r="Q17" s="273" t="str">
        <f>IF(AND(I17&lt;&gt;"",L17&lt;&gt;""),HOUR(O17)*60+MINUTE(O17),"")</f>
        <v/>
      </c>
      <c r="R17" s="274"/>
      <c r="S17" s="274"/>
      <c r="T17" s="274"/>
      <c r="U17" s="274"/>
      <c r="V17" s="275"/>
      <c r="W17" s="276" t="str">
        <f t="shared" ref="W17:W45" si="38">IF(AND(BN17="",CE17=""),"",IF(OR(BN17="最低時間未満",CE17="最低時間未満"),"最低時間未満",SUM(BN17,CE17)/IF(OR(BN17="",CE17=""),1,AD17)))</f>
        <v/>
      </c>
      <c r="X17" s="277"/>
      <c r="Y17" s="277"/>
      <c r="Z17" s="277"/>
      <c r="AA17" s="278"/>
      <c r="AB17" s="249"/>
      <c r="AC17" s="250"/>
      <c r="AD17" s="249"/>
      <c r="AE17" s="250"/>
      <c r="AF17" s="251" t="str">
        <f t="shared" si="0"/>
        <v/>
      </c>
      <c r="AG17" s="252"/>
      <c r="AH17" s="253"/>
      <c r="AI17" s="254" t="str">
        <f>IF(I17="","",I17)</f>
        <v/>
      </c>
      <c r="AJ17" s="255"/>
      <c r="AK17" s="256"/>
      <c r="AL17" s="254" t="str">
        <f>IF(L17="","",L17)</f>
        <v/>
      </c>
      <c r="AM17" s="255"/>
      <c r="AN17" s="256"/>
      <c r="AO17" s="315"/>
      <c r="AP17" s="315"/>
      <c r="AQ17" s="315"/>
      <c r="AR17" s="315"/>
      <c r="AS17" s="244"/>
      <c r="AT17" s="244"/>
      <c r="AU17" s="244"/>
      <c r="AV17" s="244"/>
      <c r="AW17" s="100"/>
      <c r="AX17" s="90" t="e">
        <f t="shared" ca="1" si="4"/>
        <v>#N/A</v>
      </c>
      <c r="AY17" s="124" t="str">
        <f t="shared" ref="AY17:AY80" si="39">IF(AND(I17&lt;&gt;"",AW17&lt;&gt;2),ROW(),"")</f>
        <v/>
      </c>
      <c r="AZ17" s="125" t="str">
        <f t="shared" ref="AZ17:AZ80" si="40">IF(AND(I17&lt;&gt;"",AW17&lt;&gt;2),B17,"")</f>
        <v/>
      </c>
      <c r="BA17" s="126" t="str">
        <f t="shared" si="5"/>
        <v/>
      </c>
      <c r="BB17" s="126" t="str">
        <f t="shared" si="6"/>
        <v/>
      </c>
      <c r="BC17" s="127" t="str">
        <f t="shared" si="7"/>
        <v/>
      </c>
      <c r="BD17" s="127" t="str">
        <f t="shared" si="8"/>
        <v/>
      </c>
      <c r="BE17" s="126" t="str">
        <f t="shared" si="9"/>
        <v/>
      </c>
      <c r="BF17" s="126" t="str">
        <f t="shared" si="10"/>
        <v/>
      </c>
      <c r="BG17" s="128" t="str">
        <f t="shared" ref="BG17:BG80" si="41">IF(BD17="","",IF(BD17=BD16,IF(BD17="","",IF(BE17&lt;BF16,"Err",IF(TEXT($AX$16,"000000")&lt;&gt;"654000",BG16+1,IF(INT(HOUR(BE17-BF16)*60+MINUTE(BE17-BF16))&gt;=120,1,BG16+1)))),1))</f>
        <v/>
      </c>
      <c r="BH17" s="124" t="str">
        <f t="shared" si="1"/>
        <v/>
      </c>
      <c r="BI17" s="128" t="e">
        <f ca="1">IF(AND($AX17&lt;&gt;"",BE17&lt;&gt;"",BG17&gt;=IF(BG18="",0,BG18)),SUM(INDIRECT("bh"&amp;ROW()-BG17+1):BH17),"")</f>
        <v>#N/A</v>
      </c>
      <c r="BJ17" s="128" t="e">
        <f t="shared" ca="1" si="11"/>
        <v>#N/A</v>
      </c>
      <c r="BK17" s="128" t="e">
        <f t="shared" ca="1" si="12"/>
        <v>#N/A</v>
      </c>
      <c r="BL17" s="128" t="e">
        <f ca="1">IF(BK17="","",LEFT(AX17,3)&amp;TEXT(VLOOKUP(BK17,基本設定!$D$3:$E$50,2,FALSE),"000"))</f>
        <v>#N/A</v>
      </c>
      <c r="BM17" s="128" t="e">
        <f ca="1">IF(BL17="","",VLOOKUP(BL17,単価設定!$A$3:$F$477,6,FALSE))</f>
        <v>#N/A</v>
      </c>
      <c r="BN17" s="128" t="str">
        <f t="shared" ref="BN17:BN80" si="42">IF($AY17="","",VLOOKUP($AY17,$BC$15:$BM$143,8,FALSE))</f>
        <v/>
      </c>
      <c r="BO17" s="128" t="str">
        <f t="shared" si="13"/>
        <v/>
      </c>
      <c r="BP17" s="124" t="str">
        <f t="shared" si="14"/>
        <v/>
      </c>
      <c r="BQ17" s="128" t="str">
        <f t="shared" si="15"/>
        <v/>
      </c>
      <c r="BR17" s="129" t="str">
        <f t="shared" si="16"/>
        <v/>
      </c>
      <c r="BS17" s="129" t="str">
        <f t="shared" si="17"/>
        <v/>
      </c>
      <c r="BT17" s="127" t="str">
        <f t="shared" si="18"/>
        <v/>
      </c>
      <c r="BU17" s="127" t="str">
        <f t="shared" si="19"/>
        <v/>
      </c>
      <c r="BV17" s="126" t="str">
        <f t="shared" si="20"/>
        <v/>
      </c>
      <c r="BW17" s="126" t="str">
        <f t="shared" si="21"/>
        <v/>
      </c>
      <c r="BX17" s="128" t="str">
        <f t="shared" ref="BX17:BX80" si="43">IF(BU17="","",IF(BU17=BU16,IF(BU17="","",IF(BV17&lt;BW16,"Err",IF(TEXT($AX$16,"000000")&lt;&gt;"654000",BX16+1,IF(INT(HOUR(BV17-BW16)*60+MINUTE(BV17-BW16))&gt;=120,1,BX16+1)))),1))</f>
        <v/>
      </c>
      <c r="BY17" s="124" t="str">
        <f t="shared" si="2"/>
        <v/>
      </c>
      <c r="BZ17" s="128" t="e">
        <f ca="1">IF(AND($AX17&lt;&gt;"",BV17&lt;&gt;"",BX17&gt;=IF(BX18="",0,BX18)),SUM(INDIRECT("by" &amp; ROW()-BX17+1):BY17),"")</f>
        <v>#N/A</v>
      </c>
      <c r="CA17" s="128" t="e">
        <f t="shared" ca="1" si="22"/>
        <v>#N/A</v>
      </c>
      <c r="CB17" s="128" t="e">
        <f t="shared" ca="1" si="23"/>
        <v>#N/A</v>
      </c>
      <c r="CC17" s="128" t="e">
        <f ca="1">IF(CB17="","",LEFT($AX17,3)&amp;TEXT(VLOOKUP(CB17,基本設定!$D$3:$E$50,2,FALSE),"100"))</f>
        <v>#N/A</v>
      </c>
      <c r="CD17" s="128" t="e">
        <f ca="1">IF(CC17="","",VLOOKUP(CC17,単価設定!$A$3:$F$477,6,FALSE))</f>
        <v>#N/A</v>
      </c>
      <c r="CE17" s="128" t="str">
        <f t="shared" ref="CE17:CE80" si="44">IF(BP17="","",VLOOKUP($BP17,$BT$15:$CD$143,8,FALSE))</f>
        <v/>
      </c>
      <c r="CF17" s="128" t="str">
        <f t="shared" si="24"/>
        <v/>
      </c>
      <c r="CG17" s="128" t="e">
        <f t="shared" ca="1" si="25"/>
        <v>#N/A</v>
      </c>
      <c r="CH17" s="128" t="e">
        <f ca="1">IF(CG17="","",VLOOKUP(CG17,単価設定!$A$3:$F$478,6,FALSE))</f>
        <v>#N/A</v>
      </c>
      <c r="CI17" s="128" t="e">
        <f t="shared" ca="1" si="26"/>
        <v>#N/A</v>
      </c>
      <c r="CJ17" s="128" t="e">
        <f ca="1">IF(CI17="","",VLOOKUP(CI17,単価設定!$A$3:$F$478,6,FALSE))</f>
        <v>#N/A</v>
      </c>
      <c r="CK17" s="128" t="e">
        <f t="shared" ca="1" si="27"/>
        <v>#N/A</v>
      </c>
      <c r="CL17" s="128" t="e">
        <f ca="1">SUM(CK$15:$CK17)</f>
        <v>#N/A</v>
      </c>
      <c r="CM17" s="128" t="e">
        <f t="shared" ca="1" si="28"/>
        <v>#N/A</v>
      </c>
      <c r="CN17" s="128" t="e">
        <f ca="1">IF(CG17&lt;&gt;"",B17,"")</f>
        <v>#N/A</v>
      </c>
      <c r="CO17" s="128" t="e">
        <f t="shared" ca="1" si="29"/>
        <v>#N/A</v>
      </c>
      <c r="CP17" s="146" t="e">
        <f t="shared" ca="1" si="30"/>
        <v>#N/A</v>
      </c>
      <c r="CQ17" s="146" t="e">
        <f t="shared" ca="1" si="31"/>
        <v>#N/A</v>
      </c>
      <c r="CR17" s="146" t="e">
        <f t="shared" ca="1" si="32"/>
        <v>#N/A</v>
      </c>
      <c r="CS17" s="146" t="e">
        <f t="shared" ca="1" si="33"/>
        <v>#N/A</v>
      </c>
      <c r="CT17" s="128" t="e">
        <f ca="1">IF(BL17&lt;&gt;"",IF(COUNTIF(BL$15:BL17,BL17)=1,ROW(),""),"")</f>
        <v>#N/A</v>
      </c>
      <c r="CU17" s="128" t="e">
        <f ca="1">IF(CB17&lt;&gt;"",IF(COUNTIF(CB$15:CB17,CB17)=1,ROW(),""),"")</f>
        <v>#N/A</v>
      </c>
      <c r="CV17" s="128" t="e">
        <f ca="1">IF(CG17&lt;&gt;"",IF(COUNTIF(CG$15:CG17,CG17)=1,ROW(),""),"")</f>
        <v>#N/A</v>
      </c>
      <c r="CW17" s="146" t="e">
        <f ca="1">IF(CI17&lt;&gt;"",IF(COUNTIF(CI$15:CI17,CI17)=1,ROW(),""),"")</f>
        <v>#N/A</v>
      </c>
      <c r="CX17" s="128" t="str">
        <f t="shared" ca="1" si="34"/>
        <v/>
      </c>
      <c r="CY17" s="128" t="str">
        <f t="shared" ca="1" si="35"/>
        <v/>
      </c>
      <c r="CZ17" s="128" t="str">
        <f t="shared" ca="1" si="36"/>
        <v/>
      </c>
      <c r="DA17" s="146" t="str">
        <f t="shared" ca="1" si="37"/>
        <v/>
      </c>
      <c r="DB17" s="32"/>
      <c r="DD17" s="65"/>
      <c r="DE17" s="326"/>
      <c r="DF17" s="327"/>
      <c r="DG17" s="328"/>
      <c r="DH17" s="303" t="str">
        <f ca="1">IFERROR(VLOOKUP(TEXT(SMALL($CX$15:$DA$143,1),"000000"),単価設定!$A$3:$F$478,1,FALSE),"")</f>
        <v/>
      </c>
      <c r="DI17" s="304"/>
      <c r="DJ17" s="304"/>
      <c r="DK17" s="304"/>
      <c r="DL17" s="304"/>
      <c r="DM17" s="304"/>
      <c r="DN17" s="304"/>
      <c r="DO17" s="304"/>
      <c r="DP17" s="305"/>
      <c r="DQ17" s="306" t="str">
        <f ca="1">IF(ISERROR(VLOOKUP(DH17,単価設定!$A$3:$F$478,4,FALSE)),"",VLOOKUP(DH17,単価設定!$A$3:$F$478,4,FALSE))</f>
        <v/>
      </c>
      <c r="DR17" s="307"/>
      <c r="DS17" s="307"/>
      <c r="DT17" s="307"/>
      <c r="DU17" s="307"/>
      <c r="DV17" s="307"/>
      <c r="DW17" s="307"/>
      <c r="DX17" s="307"/>
      <c r="DY17" s="307"/>
      <c r="DZ17" s="307"/>
      <c r="EA17" s="307"/>
      <c r="EB17" s="307"/>
      <c r="EC17" s="308"/>
      <c r="ED17" s="264" t="str">
        <f ca="1">IF(ISERROR(VLOOKUP(DH17,単価設定!$A$3:$F$478,5,FALSE)),"",VLOOKUP(DH17,単価設定!$A$3:$F$478,5,FALSE))</f>
        <v/>
      </c>
      <c r="EE17" s="265"/>
      <c r="EF17" s="265"/>
      <c r="EG17" s="265"/>
      <c r="EH17" s="265"/>
      <c r="EI17" s="265"/>
      <c r="EJ17" s="265"/>
      <c r="EK17" s="265"/>
      <c r="EL17" s="281"/>
      <c r="EM17" s="303" t="str">
        <f ca="1">IF(DH17="","",COUNTIF($BL$15:$BL$143,DH17)+COUNTIF($CC$15:$CC$143,DH17)+COUNTIF($CG$15:$CG$143,DH17)+COUNTIF($CI$15:$CI$143,DH17))</f>
        <v/>
      </c>
      <c r="EN17" s="304"/>
      <c r="EO17" s="304"/>
      <c r="EP17" s="304"/>
      <c r="EQ17" s="305"/>
      <c r="ER17" s="264" t="str">
        <f ca="1">IF(AND(ED17&lt;&gt;"",EM17&lt;&gt;""),IF(ED17*EM17=0,"",ED17*EM17),"")</f>
        <v/>
      </c>
      <c r="ES17" s="265"/>
      <c r="ET17" s="265"/>
      <c r="EU17" s="265"/>
      <c r="EV17" s="265"/>
      <c r="EW17" s="265"/>
      <c r="EX17" s="265"/>
      <c r="EY17" s="265"/>
      <c r="EZ17" s="265"/>
      <c r="FA17" s="265"/>
      <c r="FB17" s="281"/>
      <c r="FC17" s="258"/>
      <c r="FD17" s="259"/>
      <c r="FE17" s="259"/>
      <c r="FF17" s="260"/>
      <c r="FG17" s="64"/>
      <c r="FH17" s="32"/>
      <c r="FI17" s="32"/>
      <c r="FJ17" s="32"/>
      <c r="FK17" s="32"/>
      <c r="FL17" s="65"/>
      <c r="FM17" s="450" t="s">
        <v>144</v>
      </c>
      <c r="FN17" s="450"/>
      <c r="FO17" s="450"/>
      <c r="FP17" s="450"/>
      <c r="FQ17" s="450"/>
      <c r="FR17" s="450"/>
      <c r="FS17" s="450"/>
      <c r="FT17" s="450"/>
      <c r="FU17" s="450"/>
      <c r="FV17" s="450"/>
      <c r="FW17" s="450"/>
      <c r="FX17" s="450"/>
      <c r="FY17" s="450"/>
      <c r="FZ17" s="450"/>
      <c r="GA17" s="450"/>
      <c r="GB17" s="450"/>
      <c r="GC17" s="450"/>
      <c r="GD17" s="450"/>
      <c r="GE17" s="450"/>
      <c r="GF17" s="450"/>
      <c r="GG17" s="450"/>
      <c r="GH17" s="450"/>
      <c r="GI17" s="450"/>
      <c r="GJ17" s="450"/>
      <c r="GK17" s="450"/>
      <c r="GL17" s="450"/>
      <c r="GM17" s="450"/>
      <c r="GN17" s="450"/>
      <c r="GO17" s="450"/>
      <c r="GP17" s="450"/>
      <c r="GQ17" s="450"/>
      <c r="GR17" s="450"/>
      <c r="GS17" s="450"/>
      <c r="GT17" s="450"/>
      <c r="GU17" s="450"/>
      <c r="GV17" s="450"/>
      <c r="GW17" s="450"/>
      <c r="GX17" s="450"/>
      <c r="GY17" s="450"/>
      <c r="GZ17" s="450"/>
      <c r="HA17" s="450"/>
      <c r="HB17" s="450"/>
      <c r="HC17" s="450"/>
      <c r="HD17" s="450"/>
      <c r="HE17" s="450"/>
      <c r="HF17" s="450"/>
      <c r="HG17" s="450"/>
      <c r="HH17" s="450"/>
      <c r="HI17" s="450"/>
      <c r="HJ17" s="450"/>
      <c r="HK17" s="450"/>
      <c r="HL17" s="450"/>
      <c r="HM17" s="450"/>
      <c r="HN17" s="450"/>
      <c r="HO17" s="450"/>
      <c r="HP17" s="450"/>
      <c r="HQ17" s="450"/>
      <c r="HR17" s="450"/>
      <c r="HS17" s="450"/>
      <c r="HT17" s="450"/>
      <c r="HU17" s="450"/>
      <c r="HV17" s="450"/>
      <c r="HW17" s="450"/>
      <c r="HX17" s="450"/>
      <c r="HY17" s="450"/>
      <c r="HZ17" s="450"/>
      <c r="IA17" s="64"/>
      <c r="IB17" s="57"/>
      <c r="IC17" s="57"/>
      <c r="ID17" s="57"/>
      <c r="IE17" s="57"/>
      <c r="IF17" s="57"/>
      <c r="IG17" s="57"/>
      <c r="IH17" s="57"/>
      <c r="II17" s="57"/>
      <c r="IJ17" s="57"/>
      <c r="IK17" s="57"/>
      <c r="IL17" s="57"/>
      <c r="IM17" s="57"/>
      <c r="IN17" s="57"/>
      <c r="IO17" s="57"/>
      <c r="IP17" s="57"/>
      <c r="IQ17" s="57"/>
      <c r="IR17" s="57"/>
      <c r="IS17" s="57"/>
      <c r="IT17" s="57"/>
      <c r="IU17" s="57"/>
      <c r="IV17" s="57"/>
      <c r="IW17" s="57"/>
      <c r="IX17" s="57"/>
      <c r="IY17" s="57"/>
      <c r="IZ17" s="57"/>
      <c r="JA17" s="232" t="s">
        <v>714</v>
      </c>
      <c r="JB17" s="232"/>
      <c r="JC17" s="232"/>
      <c r="JD17" s="232"/>
      <c r="JE17" s="232"/>
      <c r="JF17" s="232"/>
      <c r="JG17" s="232"/>
      <c r="JH17" s="452" t="str">
        <f>請求書!AH11</f>
        <v/>
      </c>
      <c r="JI17" s="452"/>
      <c r="JJ17" s="452"/>
      <c r="JK17" s="452"/>
      <c r="JL17" s="452"/>
      <c r="JM17" s="452"/>
      <c r="JN17" s="452"/>
      <c r="JO17" s="452"/>
      <c r="JP17" s="452"/>
      <c r="JQ17" s="452"/>
      <c r="JR17" s="452"/>
      <c r="JS17" s="452"/>
      <c r="JT17" s="452"/>
      <c r="JU17" s="452"/>
      <c r="JV17" s="452"/>
      <c r="JW17" s="452"/>
      <c r="JX17" s="452"/>
      <c r="JY17" s="452"/>
      <c r="JZ17" s="452"/>
      <c r="KA17" s="452"/>
      <c r="KB17" s="452"/>
      <c r="KC17" s="452"/>
      <c r="KE17" s="57"/>
      <c r="KF17" s="32"/>
      <c r="KG17" s="32"/>
      <c r="KH17" s="153"/>
      <c r="KI17" s="154"/>
      <c r="KJ17" s="154"/>
      <c r="KK17" s="396"/>
      <c r="KL17" s="396"/>
      <c r="KM17" s="422"/>
      <c r="KN17" s="404"/>
      <c r="KO17" s="404"/>
      <c r="KP17" s="404"/>
      <c r="KQ17" s="404"/>
      <c r="KR17" s="404"/>
      <c r="KS17" s="404"/>
      <c r="KT17" s="404"/>
      <c r="KU17" s="404"/>
      <c r="KV17" s="404"/>
      <c r="KW17" s="404"/>
      <c r="KX17" s="404"/>
      <c r="KY17" s="404"/>
      <c r="KZ17" s="404"/>
      <c r="LA17" s="404"/>
      <c r="LB17" s="405"/>
      <c r="LC17" s="449" t="s">
        <v>136</v>
      </c>
      <c r="LD17" s="449"/>
      <c r="LE17" s="449"/>
      <c r="LF17" s="449"/>
      <c r="LG17" s="449"/>
      <c r="LH17" s="449"/>
      <c r="LI17" s="449"/>
      <c r="LJ17" s="449"/>
      <c r="LK17" s="449"/>
      <c r="LL17" s="449"/>
      <c r="LM17" s="449"/>
      <c r="LN17" s="449"/>
      <c r="LO17" s="449"/>
      <c r="LP17" s="449"/>
      <c r="LQ17" s="449"/>
      <c r="LR17" s="449"/>
      <c r="LS17" s="449"/>
      <c r="LT17" s="449"/>
      <c r="LU17" s="449"/>
      <c r="LV17" s="447"/>
      <c r="LW17" s="447"/>
      <c r="LX17" s="447"/>
      <c r="LY17" s="447"/>
      <c r="LZ17" s="447"/>
      <c r="MA17" s="447"/>
      <c r="MB17" s="447"/>
      <c r="MC17" s="447"/>
      <c r="MD17" s="447"/>
      <c r="ME17" s="447"/>
      <c r="MF17" s="447"/>
      <c r="MG17" s="447"/>
      <c r="MH17" s="447"/>
      <c r="MI17" s="154"/>
      <c r="MJ17" s="154"/>
      <c r="MK17" s="154"/>
      <c r="ML17" s="153"/>
      <c r="MM17" s="32"/>
      <c r="MN17" s="32"/>
    </row>
    <row r="18" spans="2:352" ht="18" customHeight="1" x14ac:dyDescent="0.15">
      <c r="B18" s="244"/>
      <c r="C18" s="244"/>
      <c r="D18" s="244"/>
      <c r="E18" s="268" t="str">
        <f>IF(B18="","",TEXT(TEXT(請求書!$D$15,"YYYY/MM") &amp; "/" &amp; TEXT(B18,"00"),"AAA"))</f>
        <v/>
      </c>
      <c r="F18" s="269"/>
      <c r="G18" s="269"/>
      <c r="H18" s="270"/>
      <c r="I18" s="271"/>
      <c r="J18" s="271"/>
      <c r="K18" s="271"/>
      <c r="L18" s="271"/>
      <c r="M18" s="271"/>
      <c r="N18" s="271"/>
      <c r="O18" s="272" t="str">
        <f t="shared" si="3"/>
        <v/>
      </c>
      <c r="P18" s="272"/>
      <c r="Q18" s="273" t="str">
        <f>IF(AND(I18&lt;&gt;"",L18&lt;&gt;""),HOUR(O18)*60+MINUTE(O18),"")</f>
        <v/>
      </c>
      <c r="R18" s="274"/>
      <c r="S18" s="274"/>
      <c r="T18" s="274"/>
      <c r="U18" s="274"/>
      <c r="V18" s="275"/>
      <c r="W18" s="276" t="str">
        <f t="shared" si="38"/>
        <v/>
      </c>
      <c r="X18" s="277"/>
      <c r="Y18" s="277"/>
      <c r="Z18" s="277"/>
      <c r="AA18" s="278"/>
      <c r="AB18" s="249"/>
      <c r="AC18" s="250"/>
      <c r="AD18" s="249"/>
      <c r="AE18" s="250"/>
      <c r="AF18" s="251" t="str">
        <f t="shared" si="0"/>
        <v/>
      </c>
      <c r="AG18" s="252"/>
      <c r="AH18" s="253"/>
      <c r="AI18" s="254" t="str">
        <f t="shared" ref="AI18:AI45" si="45">IF(I18="","",I18)</f>
        <v/>
      </c>
      <c r="AJ18" s="255"/>
      <c r="AK18" s="256"/>
      <c r="AL18" s="254" t="str">
        <f t="shared" ref="AL18:AL45" si="46">IF(L18="","",L18)</f>
        <v/>
      </c>
      <c r="AM18" s="255"/>
      <c r="AN18" s="256"/>
      <c r="AO18" s="315"/>
      <c r="AP18" s="315"/>
      <c r="AQ18" s="315"/>
      <c r="AR18" s="315"/>
      <c r="AS18" s="244"/>
      <c r="AT18" s="244"/>
      <c r="AU18" s="244"/>
      <c r="AV18" s="244"/>
      <c r="AW18" s="100"/>
      <c r="AX18" s="90" t="e">
        <f t="shared" ca="1" si="4"/>
        <v>#N/A</v>
      </c>
      <c r="AY18" s="124" t="str">
        <f t="shared" si="39"/>
        <v/>
      </c>
      <c r="AZ18" s="125" t="str">
        <f t="shared" si="40"/>
        <v/>
      </c>
      <c r="BA18" s="126" t="str">
        <f t="shared" si="5"/>
        <v/>
      </c>
      <c r="BB18" s="126" t="str">
        <f t="shared" si="6"/>
        <v/>
      </c>
      <c r="BC18" s="127" t="str">
        <f t="shared" si="7"/>
        <v/>
      </c>
      <c r="BD18" s="127" t="str">
        <f t="shared" si="8"/>
        <v/>
      </c>
      <c r="BE18" s="126" t="str">
        <f t="shared" si="9"/>
        <v/>
      </c>
      <c r="BF18" s="126" t="str">
        <f t="shared" si="10"/>
        <v/>
      </c>
      <c r="BG18" s="128" t="str">
        <f t="shared" si="41"/>
        <v/>
      </c>
      <c r="BH18" s="124" t="str">
        <f t="shared" si="1"/>
        <v/>
      </c>
      <c r="BI18" s="128" t="e">
        <f ca="1">IF(AND($AX18&lt;&gt;"",BE18&lt;&gt;"",BG18&gt;=IF(BG19="",0,BG19)),SUM(INDIRECT("bh"&amp;ROW()-BG18+1):BH18),"")</f>
        <v>#N/A</v>
      </c>
      <c r="BJ18" s="128" t="e">
        <f t="shared" ca="1" si="11"/>
        <v>#N/A</v>
      </c>
      <c r="BK18" s="128" t="e">
        <f t="shared" ca="1" si="12"/>
        <v>#N/A</v>
      </c>
      <c r="BL18" s="128" t="e">
        <f ca="1">IF(BK18="","",LEFT(AX18,3)&amp;TEXT(VLOOKUP(BK18,基本設定!$D$3:$E$50,2,FALSE),"000"))</f>
        <v>#N/A</v>
      </c>
      <c r="BM18" s="128" t="e">
        <f ca="1">IF(BL18="","",VLOOKUP(BL18,単価設定!$A$3:$F$477,6,FALSE))</f>
        <v>#N/A</v>
      </c>
      <c r="BN18" s="128" t="str">
        <f t="shared" si="42"/>
        <v/>
      </c>
      <c r="BO18" s="128" t="str">
        <f t="shared" si="13"/>
        <v/>
      </c>
      <c r="BP18" s="124" t="str">
        <f t="shared" si="14"/>
        <v/>
      </c>
      <c r="BQ18" s="128" t="str">
        <f t="shared" si="15"/>
        <v/>
      </c>
      <c r="BR18" s="129" t="str">
        <f t="shared" si="16"/>
        <v/>
      </c>
      <c r="BS18" s="129" t="str">
        <f t="shared" si="17"/>
        <v/>
      </c>
      <c r="BT18" s="127" t="str">
        <f t="shared" si="18"/>
        <v/>
      </c>
      <c r="BU18" s="127" t="str">
        <f t="shared" si="19"/>
        <v/>
      </c>
      <c r="BV18" s="126" t="str">
        <f t="shared" si="20"/>
        <v/>
      </c>
      <c r="BW18" s="126" t="str">
        <f t="shared" si="21"/>
        <v/>
      </c>
      <c r="BX18" s="128" t="str">
        <f t="shared" si="43"/>
        <v/>
      </c>
      <c r="BY18" s="124" t="str">
        <f t="shared" si="2"/>
        <v/>
      </c>
      <c r="BZ18" s="128" t="e">
        <f ca="1">IF(AND($AX18&lt;&gt;"",BV18&lt;&gt;"",BX18&gt;=IF(BX19="",0,BX19)),SUM(INDIRECT("by" &amp; ROW()-BX18+1):BY18),"")</f>
        <v>#N/A</v>
      </c>
      <c r="CA18" s="128" t="e">
        <f ca="1">IF(BZ18="","",IF(OR(AND(OR(TEXT($AX18,"000000")="654000",TEXT($AX18,"000000")="655000"),BZ18&lt;20),AND(OR(TEXT($AX18,"000000")="651000",TEXT($AX18,"000000")="652000",TEXT($AX18,"000000")="653000"),BZ18&lt;40)),"最低時間未満",ROUNDDOWN((BZ18/30),0)*0.5+IF(MOD(BZ18,30)&gt;0,0.5,0)))</f>
        <v>#N/A</v>
      </c>
      <c r="CB18" s="128" t="e">
        <f t="shared" ca="1" si="23"/>
        <v>#N/A</v>
      </c>
      <c r="CC18" s="128" t="e">
        <f ca="1">IF(CB18="","",LEFT($AX18,3)&amp;TEXT(VLOOKUP(CB18,基本設定!$D$3:$E$50,2,FALSE),"100"))</f>
        <v>#N/A</v>
      </c>
      <c r="CD18" s="128" t="e">
        <f ca="1">IF(CC18="","",VLOOKUP(CC18,単価設定!$A$3:$F$477,6,FALSE))</f>
        <v>#N/A</v>
      </c>
      <c r="CE18" s="128" t="str">
        <f t="shared" si="44"/>
        <v/>
      </c>
      <c r="CF18" s="128" t="str">
        <f t="shared" si="24"/>
        <v/>
      </c>
      <c r="CG18" s="128" t="e">
        <f t="shared" ca="1" si="25"/>
        <v>#N/A</v>
      </c>
      <c r="CH18" s="128" t="e">
        <f ca="1">IF(CG18="","",VLOOKUP(CG18,単価設定!$A$3:$F$478,6,FALSE))</f>
        <v>#N/A</v>
      </c>
      <c r="CI18" s="128" t="e">
        <f t="shared" ca="1" si="26"/>
        <v>#N/A</v>
      </c>
      <c r="CJ18" s="128" t="e">
        <f ca="1">IF(CI18="","",VLOOKUP(CI18,単価設定!$A$3:$F$478,6,FALSE))</f>
        <v>#N/A</v>
      </c>
      <c r="CK18" s="128" t="e">
        <f t="shared" ca="1" si="27"/>
        <v>#N/A</v>
      </c>
      <c r="CL18" s="128" t="e">
        <f ca="1">SUM(CK$15:$CK18)</f>
        <v>#N/A</v>
      </c>
      <c r="CM18" s="128" t="e">
        <f t="shared" ca="1" si="28"/>
        <v>#N/A</v>
      </c>
      <c r="CN18" s="128" t="e">
        <f t="shared" ref="CN18:CN81" ca="1" si="47">IF(CG18&lt;&gt;"",B18,"")</f>
        <v>#N/A</v>
      </c>
      <c r="CO18" s="128" t="e">
        <f t="shared" ca="1" si="29"/>
        <v>#N/A</v>
      </c>
      <c r="CP18" s="146" t="e">
        <f t="shared" ca="1" si="30"/>
        <v>#N/A</v>
      </c>
      <c r="CQ18" s="146" t="e">
        <f t="shared" ca="1" si="31"/>
        <v>#N/A</v>
      </c>
      <c r="CR18" s="146" t="e">
        <f t="shared" ca="1" si="32"/>
        <v>#N/A</v>
      </c>
      <c r="CS18" s="146" t="e">
        <f t="shared" ca="1" si="33"/>
        <v>#N/A</v>
      </c>
      <c r="CT18" s="128" t="e">
        <f ca="1">IF(BL18&lt;&gt;"",IF(COUNTIF(BL$15:BL18,BL18)=1,ROW(),""),"")</f>
        <v>#N/A</v>
      </c>
      <c r="CU18" s="128" t="e">
        <f ca="1">IF(CB18&lt;&gt;"",IF(COUNTIF(CB$15:CB18,CB18)=1,ROW(),""),"")</f>
        <v>#N/A</v>
      </c>
      <c r="CV18" s="128" t="e">
        <f ca="1">IF(CG18&lt;&gt;"",IF(COUNTIF(CG$15:CG18,CG18)=1,ROW(),""),"")</f>
        <v>#N/A</v>
      </c>
      <c r="CW18" s="146" t="e">
        <f ca="1">IF(CI18&lt;&gt;"",IF(COUNTIF(CI$15:CI18,CI18)=1,ROW(),""),"")</f>
        <v>#N/A</v>
      </c>
      <c r="CX18" s="128" t="str">
        <f t="shared" ca="1" si="34"/>
        <v/>
      </c>
      <c r="CY18" s="128" t="str">
        <f t="shared" ca="1" si="35"/>
        <v/>
      </c>
      <c r="CZ18" s="128" t="str">
        <f t="shared" ca="1" si="36"/>
        <v/>
      </c>
      <c r="DA18" s="146" t="str">
        <f t="shared" ca="1" si="37"/>
        <v/>
      </c>
      <c r="DB18" s="32"/>
      <c r="DD18" s="65"/>
      <c r="DE18" s="326"/>
      <c r="DF18" s="327"/>
      <c r="DG18" s="328"/>
      <c r="DH18" s="211"/>
      <c r="DI18" s="212"/>
      <c r="DJ18" s="212"/>
      <c r="DK18" s="212"/>
      <c r="DL18" s="212"/>
      <c r="DM18" s="212"/>
      <c r="DN18" s="212"/>
      <c r="DO18" s="212"/>
      <c r="DP18" s="213"/>
      <c r="DQ18" s="312"/>
      <c r="DR18" s="313"/>
      <c r="DS18" s="313"/>
      <c r="DT18" s="313"/>
      <c r="DU18" s="313"/>
      <c r="DV18" s="313"/>
      <c r="DW18" s="313"/>
      <c r="DX18" s="313"/>
      <c r="DY18" s="313"/>
      <c r="DZ18" s="313"/>
      <c r="EA18" s="313"/>
      <c r="EB18" s="313"/>
      <c r="EC18" s="314"/>
      <c r="ED18" s="266"/>
      <c r="EE18" s="267"/>
      <c r="EF18" s="267"/>
      <c r="EG18" s="267"/>
      <c r="EH18" s="267"/>
      <c r="EI18" s="267"/>
      <c r="EJ18" s="267"/>
      <c r="EK18" s="267"/>
      <c r="EL18" s="282"/>
      <c r="EM18" s="211"/>
      <c r="EN18" s="212"/>
      <c r="EO18" s="212"/>
      <c r="EP18" s="212"/>
      <c r="EQ18" s="213"/>
      <c r="ER18" s="266"/>
      <c r="ES18" s="267"/>
      <c r="ET18" s="267"/>
      <c r="EU18" s="267"/>
      <c r="EV18" s="267"/>
      <c r="EW18" s="267"/>
      <c r="EX18" s="267"/>
      <c r="EY18" s="267"/>
      <c r="EZ18" s="267"/>
      <c r="FA18" s="267"/>
      <c r="FB18" s="282"/>
      <c r="FC18" s="261"/>
      <c r="FD18" s="262"/>
      <c r="FE18" s="262"/>
      <c r="FF18" s="263"/>
      <c r="FG18" s="64"/>
      <c r="FH18" s="32"/>
      <c r="FI18" s="32"/>
      <c r="FJ18" s="32"/>
      <c r="FK18" s="32"/>
      <c r="FL18" s="65"/>
      <c r="FM18" s="32"/>
      <c r="FN18" s="6" t="s">
        <v>145</v>
      </c>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HZ18" s="32"/>
      <c r="IA18" s="64"/>
      <c r="IB18" s="57"/>
      <c r="IC18" s="57"/>
      <c r="ID18" s="57"/>
      <c r="IE18" s="57"/>
      <c r="IF18" s="57"/>
      <c r="IG18" s="57"/>
      <c r="IH18" s="57"/>
      <c r="II18" s="57"/>
      <c r="IJ18" s="57"/>
      <c r="IK18" s="57"/>
      <c r="IL18" s="57"/>
      <c r="IM18" s="57"/>
      <c r="IN18" s="57"/>
      <c r="IO18" s="57"/>
      <c r="IP18" s="57"/>
      <c r="IQ18" s="57"/>
      <c r="IR18" s="57"/>
      <c r="IS18" s="57"/>
      <c r="IT18" s="57"/>
      <c r="IU18" s="57"/>
      <c r="IV18" s="57"/>
      <c r="IW18" s="57"/>
      <c r="IX18" s="57"/>
      <c r="IY18" s="57"/>
      <c r="IZ18" s="57"/>
      <c r="KE18" s="57"/>
      <c r="KF18" s="32"/>
      <c r="KG18" s="32"/>
      <c r="KH18" s="153"/>
      <c r="KI18" s="154"/>
      <c r="KJ18" s="154"/>
      <c r="KK18" s="396"/>
      <c r="KL18" s="396"/>
      <c r="KM18" s="422"/>
      <c r="KN18" s="404"/>
      <c r="KO18" s="411">
        <f>ES138</f>
        <v>0</v>
      </c>
      <c r="KP18" s="411"/>
      <c r="KQ18" s="411"/>
      <c r="KR18" s="411"/>
      <c r="KS18" s="411"/>
      <c r="KT18" s="411"/>
      <c r="KU18" s="411"/>
      <c r="KV18" s="411"/>
      <c r="KW18" s="411"/>
      <c r="KX18" s="411"/>
      <c r="KY18" s="411"/>
      <c r="KZ18" s="411"/>
      <c r="LA18" s="411"/>
      <c r="LB18" s="412"/>
      <c r="LC18" s="449"/>
      <c r="LD18" s="449"/>
      <c r="LE18" s="449"/>
      <c r="LF18" s="449"/>
      <c r="LG18" s="449"/>
      <c r="LH18" s="449"/>
      <c r="LI18" s="449"/>
      <c r="LJ18" s="449"/>
      <c r="LK18" s="449"/>
      <c r="LL18" s="449"/>
      <c r="LM18" s="449"/>
      <c r="LN18" s="449"/>
      <c r="LO18" s="449"/>
      <c r="LP18" s="449"/>
      <c r="LQ18" s="449"/>
      <c r="LR18" s="449"/>
      <c r="LS18" s="449"/>
      <c r="LT18" s="449"/>
      <c r="LU18" s="449"/>
      <c r="LV18" s="447"/>
      <c r="LW18" s="447"/>
      <c r="LX18" s="447"/>
      <c r="LY18" s="447"/>
      <c r="LZ18" s="447"/>
      <c r="MA18" s="447"/>
      <c r="MB18" s="447"/>
      <c r="MC18" s="447"/>
      <c r="MD18" s="447"/>
      <c r="ME18" s="447"/>
      <c r="MF18" s="447"/>
      <c r="MG18" s="447"/>
      <c r="MH18" s="447"/>
      <c r="MI18" s="154"/>
      <c r="MJ18" s="154"/>
      <c r="MK18" s="154"/>
      <c r="ML18" s="153"/>
      <c r="MM18" s="32"/>
      <c r="MN18" s="32"/>
    </row>
    <row r="19" spans="2:352" ht="18" customHeight="1" x14ac:dyDescent="0.15">
      <c r="B19" s="244"/>
      <c r="C19" s="244"/>
      <c r="D19" s="244"/>
      <c r="E19" s="268" t="str">
        <f>IF(B19="","",TEXT(TEXT(請求書!$D$15,"YYYY/MM") &amp; "/" &amp; TEXT(B19,"00"),"AAA"))</f>
        <v/>
      </c>
      <c r="F19" s="269"/>
      <c r="G19" s="269"/>
      <c r="H19" s="270"/>
      <c r="I19" s="271"/>
      <c r="J19" s="271"/>
      <c r="K19" s="271"/>
      <c r="L19" s="271"/>
      <c r="M19" s="271"/>
      <c r="N19" s="271"/>
      <c r="O19" s="272" t="str">
        <f t="shared" si="3"/>
        <v/>
      </c>
      <c r="P19" s="272"/>
      <c r="Q19" s="273" t="str">
        <f t="shared" ref="Q19:Q45" si="48">IF(AND(I19&lt;&gt;"",L19&lt;&gt;""),HOUR(O19)*60+MINUTE(O19),"")</f>
        <v/>
      </c>
      <c r="R19" s="274"/>
      <c r="S19" s="274"/>
      <c r="T19" s="274"/>
      <c r="U19" s="274"/>
      <c r="V19" s="275"/>
      <c r="W19" s="276" t="str">
        <f t="shared" si="38"/>
        <v/>
      </c>
      <c r="X19" s="277"/>
      <c r="Y19" s="277"/>
      <c r="Z19" s="277"/>
      <c r="AA19" s="278"/>
      <c r="AB19" s="249"/>
      <c r="AC19" s="250"/>
      <c r="AD19" s="249"/>
      <c r="AE19" s="250"/>
      <c r="AF19" s="251" t="str">
        <f t="shared" si="0"/>
        <v/>
      </c>
      <c r="AG19" s="252"/>
      <c r="AH19" s="253"/>
      <c r="AI19" s="254" t="str">
        <f t="shared" si="45"/>
        <v/>
      </c>
      <c r="AJ19" s="255"/>
      <c r="AK19" s="256"/>
      <c r="AL19" s="254" t="str">
        <f t="shared" si="46"/>
        <v/>
      </c>
      <c r="AM19" s="255"/>
      <c r="AN19" s="256"/>
      <c r="AO19" s="315"/>
      <c r="AP19" s="315"/>
      <c r="AQ19" s="315"/>
      <c r="AR19" s="315"/>
      <c r="AS19" s="244"/>
      <c r="AT19" s="244"/>
      <c r="AU19" s="244"/>
      <c r="AV19" s="244"/>
      <c r="AW19" s="100"/>
      <c r="AX19" s="90" t="e">
        <f t="shared" ca="1" si="4"/>
        <v>#N/A</v>
      </c>
      <c r="AY19" s="124" t="str">
        <f t="shared" si="39"/>
        <v/>
      </c>
      <c r="AZ19" s="125" t="str">
        <f t="shared" si="40"/>
        <v/>
      </c>
      <c r="BA19" s="126" t="str">
        <f t="shared" si="5"/>
        <v/>
      </c>
      <c r="BB19" s="126" t="str">
        <f t="shared" si="6"/>
        <v/>
      </c>
      <c r="BC19" s="127" t="str">
        <f t="shared" si="7"/>
        <v/>
      </c>
      <c r="BD19" s="127" t="str">
        <f t="shared" si="8"/>
        <v/>
      </c>
      <c r="BE19" s="126" t="str">
        <f t="shared" si="9"/>
        <v/>
      </c>
      <c r="BF19" s="126" t="str">
        <f t="shared" si="10"/>
        <v/>
      </c>
      <c r="BG19" s="128" t="str">
        <f t="shared" si="41"/>
        <v/>
      </c>
      <c r="BH19" s="124" t="str">
        <f t="shared" si="1"/>
        <v/>
      </c>
      <c r="BI19" s="128" t="e">
        <f ca="1">IF(AND($AX19&lt;&gt;"",BE19&lt;&gt;"",BG19&gt;=IF(BG20="",0,BG20)),SUM(INDIRECT("bh"&amp;ROW()-BG19+1):BH19),"")</f>
        <v>#N/A</v>
      </c>
      <c r="BJ19" s="128" t="e">
        <f t="shared" ca="1" si="11"/>
        <v>#N/A</v>
      </c>
      <c r="BK19" s="128" t="e">
        <f t="shared" ca="1" si="12"/>
        <v>#N/A</v>
      </c>
      <c r="BL19" s="128" t="e">
        <f ca="1">IF(BK19="","",LEFT(AX19,3)&amp;TEXT(VLOOKUP(BK19,基本設定!$D$3:$E$50,2,FALSE),"000"))</f>
        <v>#N/A</v>
      </c>
      <c r="BM19" s="128" t="e">
        <f ca="1">IF(BL19="","",VLOOKUP(BL19,単価設定!$A$3:$F$477,6,FALSE))</f>
        <v>#N/A</v>
      </c>
      <c r="BN19" s="128" t="str">
        <f t="shared" si="42"/>
        <v/>
      </c>
      <c r="BO19" s="128" t="str">
        <f t="shared" si="13"/>
        <v/>
      </c>
      <c r="BP19" s="124" t="str">
        <f t="shared" si="14"/>
        <v/>
      </c>
      <c r="BQ19" s="128" t="str">
        <f t="shared" si="15"/>
        <v/>
      </c>
      <c r="BR19" s="129" t="str">
        <f t="shared" si="16"/>
        <v/>
      </c>
      <c r="BS19" s="129" t="str">
        <f t="shared" si="17"/>
        <v/>
      </c>
      <c r="BT19" s="127" t="str">
        <f t="shared" si="18"/>
        <v/>
      </c>
      <c r="BU19" s="127" t="str">
        <f t="shared" si="19"/>
        <v/>
      </c>
      <c r="BV19" s="126" t="str">
        <f t="shared" si="20"/>
        <v/>
      </c>
      <c r="BW19" s="126" t="str">
        <f t="shared" si="21"/>
        <v/>
      </c>
      <c r="BX19" s="128" t="str">
        <f t="shared" si="43"/>
        <v/>
      </c>
      <c r="BY19" s="124" t="str">
        <f t="shared" si="2"/>
        <v/>
      </c>
      <c r="BZ19" s="128" t="e">
        <f ca="1">IF(AND($AX19&lt;&gt;"",BV19&lt;&gt;"",BX19&gt;=IF(BX20="",0,BX20)),SUM(INDIRECT("by" &amp; ROW()-BX19+1):BY19),"")</f>
        <v>#N/A</v>
      </c>
      <c r="CA19" s="128" t="e">
        <f t="shared" ca="1" si="22"/>
        <v>#N/A</v>
      </c>
      <c r="CB19" s="128" t="e">
        <f t="shared" ca="1" si="23"/>
        <v>#N/A</v>
      </c>
      <c r="CC19" s="128" t="e">
        <f ca="1">IF(CB19="","",LEFT($AX19,3)&amp;TEXT(VLOOKUP(CB19,基本設定!$D$3:$E$50,2,FALSE),"100"))</f>
        <v>#N/A</v>
      </c>
      <c r="CD19" s="128" t="e">
        <f ca="1">IF(CC19="","",VLOOKUP(CC19,単価設定!$A$3:$F$477,6,FALSE))</f>
        <v>#N/A</v>
      </c>
      <c r="CE19" s="128" t="str">
        <f t="shared" si="44"/>
        <v/>
      </c>
      <c r="CF19" s="128" t="str">
        <f t="shared" si="24"/>
        <v/>
      </c>
      <c r="CG19" s="128" t="e">
        <f t="shared" ca="1" si="25"/>
        <v>#N/A</v>
      </c>
      <c r="CH19" s="128" t="e">
        <f ca="1">IF(CG19="","",VLOOKUP(CG19,単価設定!$A$3:$F$478,6,FALSE))</f>
        <v>#N/A</v>
      </c>
      <c r="CI19" s="128" t="e">
        <f t="shared" ca="1" si="26"/>
        <v>#N/A</v>
      </c>
      <c r="CJ19" s="128" t="e">
        <f ca="1">IF(CI19="","",VLOOKUP(CI19,単価設定!$A$3:$F$478,6,FALSE))</f>
        <v>#N/A</v>
      </c>
      <c r="CK19" s="128" t="e">
        <f t="shared" ca="1" si="27"/>
        <v>#N/A</v>
      </c>
      <c r="CL19" s="128" t="e">
        <f ca="1">SUM(CK$15:$CK19)</f>
        <v>#N/A</v>
      </c>
      <c r="CM19" s="128" t="e">
        <f t="shared" ca="1" si="28"/>
        <v>#N/A</v>
      </c>
      <c r="CN19" s="128" t="e">
        <f t="shared" ca="1" si="47"/>
        <v>#N/A</v>
      </c>
      <c r="CO19" s="128" t="e">
        <f t="shared" ca="1" si="29"/>
        <v>#N/A</v>
      </c>
      <c r="CP19" s="146" t="e">
        <f t="shared" ca="1" si="30"/>
        <v>#N/A</v>
      </c>
      <c r="CQ19" s="146" t="e">
        <f t="shared" ca="1" si="31"/>
        <v>#N/A</v>
      </c>
      <c r="CR19" s="146" t="e">
        <f t="shared" ca="1" si="32"/>
        <v>#N/A</v>
      </c>
      <c r="CS19" s="146" t="e">
        <f t="shared" ca="1" si="33"/>
        <v>#N/A</v>
      </c>
      <c r="CT19" s="128" t="e">
        <f ca="1">IF(BL19&lt;&gt;"",IF(COUNTIF(BL$15:BL19,BL19)=1,ROW(),""),"")</f>
        <v>#N/A</v>
      </c>
      <c r="CU19" s="128" t="e">
        <f ca="1">IF(CB19&lt;&gt;"",IF(COUNTIF(CB$15:CB19,CB19)=1,ROW(),""),"")</f>
        <v>#N/A</v>
      </c>
      <c r="CV19" s="128" t="e">
        <f ca="1">IF(CG19&lt;&gt;"",IF(COUNTIF(CG$15:CG19,CG19)=1,ROW(),""),"")</f>
        <v>#N/A</v>
      </c>
      <c r="CW19" s="146" t="e">
        <f ca="1">IF(CI19&lt;&gt;"",IF(COUNTIF(CI$15:CI19,CI19)=1,ROW(),""),"")</f>
        <v>#N/A</v>
      </c>
      <c r="CX19" s="128" t="str">
        <f t="shared" ca="1" si="34"/>
        <v/>
      </c>
      <c r="CY19" s="128" t="str">
        <f t="shared" ca="1" si="35"/>
        <v/>
      </c>
      <c r="CZ19" s="128" t="str">
        <f t="shared" ca="1" si="36"/>
        <v/>
      </c>
      <c r="DA19" s="146" t="str">
        <f t="shared" ca="1" si="37"/>
        <v/>
      </c>
      <c r="DB19" s="32"/>
      <c r="DD19" s="65"/>
      <c r="DE19" s="326"/>
      <c r="DF19" s="327"/>
      <c r="DG19" s="328"/>
      <c r="DH19" s="303" t="str">
        <f ca="1">IFERROR(VLOOKUP(TEXT(SMALL($CX$15:$DA$143,2),"000000"),単価設定!$A$3:$F$478,1,FALSE),"")</f>
        <v/>
      </c>
      <c r="DI19" s="304"/>
      <c r="DJ19" s="304"/>
      <c r="DK19" s="304"/>
      <c r="DL19" s="304"/>
      <c r="DM19" s="304"/>
      <c r="DN19" s="304"/>
      <c r="DO19" s="304"/>
      <c r="DP19" s="305"/>
      <c r="DQ19" s="306" t="str">
        <f ca="1">IF(ISERROR(VLOOKUP(DH19,単価設定!$A$3:$F$478,4,FALSE)),"",VLOOKUP(DH19,単価設定!$A$3:$F$478,4,FALSE))</f>
        <v/>
      </c>
      <c r="DR19" s="307"/>
      <c r="DS19" s="307"/>
      <c r="DT19" s="307"/>
      <c r="DU19" s="307"/>
      <c r="DV19" s="307"/>
      <c r="DW19" s="307"/>
      <c r="DX19" s="307"/>
      <c r="DY19" s="307"/>
      <c r="DZ19" s="307"/>
      <c r="EA19" s="307"/>
      <c r="EB19" s="307"/>
      <c r="EC19" s="308"/>
      <c r="ED19" s="264" t="str">
        <f ca="1">IF(ISERROR(VLOOKUP(DH19,単価設定!$A$3:$F$478,5,FALSE)),"",VLOOKUP(DH19,単価設定!$A$3:$F$478,5,FALSE))</f>
        <v/>
      </c>
      <c r="EE19" s="265"/>
      <c r="EF19" s="265"/>
      <c r="EG19" s="265"/>
      <c r="EH19" s="265"/>
      <c r="EI19" s="265"/>
      <c r="EJ19" s="265"/>
      <c r="EK19" s="265"/>
      <c r="EL19" s="281"/>
      <c r="EM19" s="303" t="str">
        <f ca="1">IF(DH19="","",COUNTIF($BL$15:$BL$143,DH19)+COUNTIF($CC$15:$CC$143,DH19)+COUNTIF($CG$15:$CG$143,DH19)+COUNTIF($CI$15:$CI$143,DH19))</f>
        <v/>
      </c>
      <c r="EN19" s="304"/>
      <c r="EO19" s="304"/>
      <c r="EP19" s="304"/>
      <c r="EQ19" s="305"/>
      <c r="ER19" s="264" t="str">
        <f ca="1">IF(AND(ED19&lt;&gt;"",EM19&lt;&gt;""),IF(ED19*EM19=0,"",ED19*EM19),"")</f>
        <v/>
      </c>
      <c r="ES19" s="265"/>
      <c r="ET19" s="265"/>
      <c r="EU19" s="265"/>
      <c r="EV19" s="265"/>
      <c r="EW19" s="265"/>
      <c r="EX19" s="265"/>
      <c r="EY19" s="265"/>
      <c r="EZ19" s="265"/>
      <c r="FA19" s="265"/>
      <c r="FB19" s="281"/>
      <c r="FC19" s="258"/>
      <c r="FD19" s="259"/>
      <c r="FE19" s="259"/>
      <c r="FF19" s="260"/>
      <c r="FG19" s="64"/>
      <c r="FH19" s="32"/>
      <c r="FI19" s="32"/>
      <c r="FJ19" s="32"/>
      <c r="FK19" s="32"/>
      <c r="FL19" s="65"/>
      <c r="FN19" s="394" t="s">
        <v>23</v>
      </c>
      <c r="FO19" s="394"/>
      <c r="FP19" s="394"/>
      <c r="FQ19" s="394"/>
      <c r="FR19" s="394"/>
      <c r="FS19" s="394"/>
      <c r="FT19" s="394"/>
      <c r="FU19" s="394"/>
      <c r="FV19" s="394"/>
      <c r="FW19" s="394"/>
      <c r="FX19" s="394" t="str">
        <f ca="1">MID($N$4,1,1)</f>
        <v>（</v>
      </c>
      <c r="FY19" s="394"/>
      <c r="FZ19" s="394" t="str">
        <f ca="1">MID($N$4,2,1)</f>
        <v>受</v>
      </c>
      <c r="GA19" s="394"/>
      <c r="GB19" s="394" t="str">
        <f ca="1">MID($N$4,3,1)</f>
        <v>給</v>
      </c>
      <c r="GC19" s="394"/>
      <c r="GD19" s="394" t="str">
        <f ca="1">MID($N$4,4,1)</f>
        <v>者</v>
      </c>
      <c r="GE19" s="394"/>
      <c r="GF19" s="394" t="str">
        <f ca="1">MID($N$4,5,1)</f>
        <v>番</v>
      </c>
      <c r="GG19" s="394"/>
      <c r="GH19" s="394" t="str">
        <f ca="1">MID($N$4,6,1)</f>
        <v>号</v>
      </c>
      <c r="GI19" s="394"/>
      <c r="GJ19" s="394" t="str">
        <f ca="1">MID($N$4,7,1)</f>
        <v>）</v>
      </c>
      <c r="GK19" s="394"/>
      <c r="GL19" s="394" t="str">
        <f ca="1">MID($N$4,8,1)</f>
        <v/>
      </c>
      <c r="GM19" s="394"/>
      <c r="GN19" s="394" t="str">
        <f ca="1">MID($N$4,9,1)</f>
        <v/>
      </c>
      <c r="GO19" s="394"/>
      <c r="GP19" s="394" t="str">
        <f ca="1">MID($N$4,10,1)</f>
        <v/>
      </c>
      <c r="GQ19" s="394"/>
      <c r="GR19" s="32"/>
      <c r="GS19" s="32"/>
      <c r="GU19" s="448" t="e">
        <f ca="1">IF($BH$5="無","提出不要","")</f>
        <v>#N/A</v>
      </c>
      <c r="GV19" s="448"/>
      <c r="GW19" s="448"/>
      <c r="GX19" s="448"/>
      <c r="GY19" s="448"/>
      <c r="GZ19" s="448"/>
      <c r="HA19" s="448"/>
      <c r="HB19" s="448"/>
      <c r="HC19" s="448"/>
      <c r="HD19" s="448"/>
      <c r="HE19" s="448"/>
      <c r="HF19" s="448"/>
      <c r="HG19" s="448"/>
      <c r="HH19" s="448"/>
      <c r="HI19" s="448"/>
      <c r="HJ19" s="448"/>
      <c r="HK19" s="448"/>
      <c r="HL19" s="448"/>
      <c r="HM19" s="448"/>
      <c r="HN19" s="448"/>
      <c r="HO19" s="448"/>
      <c r="HP19" s="448"/>
      <c r="HQ19" s="448"/>
      <c r="HR19" s="448"/>
      <c r="HS19" s="448"/>
      <c r="HT19" s="448"/>
      <c r="HU19" s="448"/>
      <c r="HV19" s="448"/>
      <c r="HW19" s="448"/>
      <c r="HX19" s="448"/>
      <c r="HY19" s="448"/>
      <c r="IA19" s="64"/>
      <c r="IB19" s="57"/>
      <c r="IC19" s="57"/>
      <c r="ID19" s="57"/>
      <c r="IE19" s="57"/>
      <c r="IF19" s="57"/>
      <c r="IG19" s="57"/>
      <c r="IH19" s="57"/>
      <c r="II19" s="57"/>
      <c r="IJ19" s="57"/>
      <c r="IK19" s="57"/>
      <c r="IL19" s="57"/>
      <c r="IM19" s="57"/>
      <c r="IN19" s="57"/>
      <c r="IO19" s="57"/>
      <c r="IP19" s="57"/>
      <c r="IQ19" s="57"/>
      <c r="IR19" s="57"/>
      <c r="IS19" s="57"/>
      <c r="IT19" s="57"/>
      <c r="IU19" s="57"/>
      <c r="IV19" s="57"/>
      <c r="IW19" s="57"/>
      <c r="IX19" s="57"/>
      <c r="IY19" s="57"/>
      <c r="IZ19" s="57"/>
      <c r="KE19" s="57"/>
      <c r="KF19" s="32"/>
      <c r="KG19" s="32"/>
      <c r="KH19" s="153"/>
      <c r="KI19" s="154"/>
      <c r="KJ19" s="154"/>
      <c r="KK19" s="396"/>
      <c r="KL19" s="396"/>
      <c r="KM19" s="422"/>
      <c r="KN19" s="404"/>
      <c r="KO19" s="411"/>
      <c r="KP19" s="411"/>
      <c r="KQ19" s="411"/>
      <c r="KR19" s="411"/>
      <c r="KS19" s="411"/>
      <c r="KT19" s="411"/>
      <c r="KU19" s="411"/>
      <c r="KV19" s="411"/>
      <c r="KW19" s="411"/>
      <c r="KX19" s="411"/>
      <c r="KY19" s="411"/>
      <c r="KZ19" s="411"/>
      <c r="LA19" s="411"/>
      <c r="LB19" s="412"/>
      <c r="LC19" s="449" t="s">
        <v>735</v>
      </c>
      <c r="LD19" s="449"/>
      <c r="LE19" s="449"/>
      <c r="LF19" s="449"/>
      <c r="LG19" s="449"/>
      <c r="LH19" s="449"/>
      <c r="LI19" s="449"/>
      <c r="LJ19" s="449"/>
      <c r="LK19" s="449"/>
      <c r="LL19" s="449"/>
      <c r="LM19" s="449"/>
      <c r="LN19" s="449"/>
      <c r="LO19" s="449"/>
      <c r="LP19" s="449"/>
      <c r="LQ19" s="449"/>
      <c r="LR19" s="449"/>
      <c r="LS19" s="449"/>
      <c r="LT19" s="449"/>
      <c r="LU19" s="449"/>
      <c r="LV19" s="447"/>
      <c r="LW19" s="447"/>
      <c r="LX19" s="447"/>
      <c r="LY19" s="447"/>
      <c r="LZ19" s="447"/>
      <c r="MA19" s="447"/>
      <c r="MB19" s="447"/>
      <c r="MC19" s="447"/>
      <c r="MD19" s="447"/>
      <c r="ME19" s="447"/>
      <c r="MF19" s="447"/>
      <c r="MG19" s="447"/>
      <c r="MH19" s="447"/>
      <c r="MI19" s="154"/>
      <c r="MJ19" s="154"/>
      <c r="MK19" s="154"/>
      <c r="ML19" s="153"/>
      <c r="MM19" s="32"/>
      <c r="MN19" s="32"/>
    </row>
    <row r="20" spans="2:352" ht="18" customHeight="1" x14ac:dyDescent="0.15">
      <c r="B20" s="244"/>
      <c r="C20" s="244"/>
      <c r="D20" s="244"/>
      <c r="E20" s="268" t="str">
        <f>IF(B20="","",TEXT(TEXT(請求書!$D$15,"YYYY/MM") &amp; "/" &amp; TEXT(B20,"00"),"AAA"))</f>
        <v/>
      </c>
      <c r="F20" s="269"/>
      <c r="G20" s="269"/>
      <c r="H20" s="270"/>
      <c r="I20" s="271"/>
      <c r="J20" s="271"/>
      <c r="K20" s="271"/>
      <c r="L20" s="271"/>
      <c r="M20" s="271"/>
      <c r="N20" s="271"/>
      <c r="O20" s="272" t="str">
        <f t="shared" si="3"/>
        <v/>
      </c>
      <c r="P20" s="272"/>
      <c r="Q20" s="273" t="str">
        <f t="shared" si="48"/>
        <v/>
      </c>
      <c r="R20" s="274"/>
      <c r="S20" s="274"/>
      <c r="T20" s="274"/>
      <c r="U20" s="274"/>
      <c r="V20" s="275"/>
      <c r="W20" s="276" t="str">
        <f t="shared" si="38"/>
        <v/>
      </c>
      <c r="X20" s="277"/>
      <c r="Y20" s="277"/>
      <c r="Z20" s="277"/>
      <c r="AA20" s="278"/>
      <c r="AB20" s="249"/>
      <c r="AC20" s="250"/>
      <c r="AD20" s="249"/>
      <c r="AE20" s="250"/>
      <c r="AF20" s="251" t="str">
        <f t="shared" si="0"/>
        <v/>
      </c>
      <c r="AG20" s="252"/>
      <c r="AH20" s="253"/>
      <c r="AI20" s="254" t="str">
        <f t="shared" si="45"/>
        <v/>
      </c>
      <c r="AJ20" s="255"/>
      <c r="AK20" s="256"/>
      <c r="AL20" s="254" t="str">
        <f t="shared" si="46"/>
        <v/>
      </c>
      <c r="AM20" s="255"/>
      <c r="AN20" s="256"/>
      <c r="AO20" s="315"/>
      <c r="AP20" s="315"/>
      <c r="AQ20" s="315"/>
      <c r="AR20" s="315"/>
      <c r="AS20" s="244"/>
      <c r="AT20" s="244"/>
      <c r="AU20" s="244"/>
      <c r="AV20" s="244"/>
      <c r="AW20" s="100"/>
      <c r="AX20" s="90" t="e">
        <f t="shared" ca="1" si="4"/>
        <v>#N/A</v>
      </c>
      <c r="AY20" s="124" t="str">
        <f t="shared" si="39"/>
        <v/>
      </c>
      <c r="AZ20" s="125" t="str">
        <f t="shared" si="40"/>
        <v/>
      </c>
      <c r="BA20" s="126" t="str">
        <f t="shared" si="5"/>
        <v/>
      </c>
      <c r="BB20" s="126" t="str">
        <f t="shared" si="6"/>
        <v/>
      </c>
      <c r="BC20" s="127" t="str">
        <f t="shared" si="7"/>
        <v/>
      </c>
      <c r="BD20" s="127" t="str">
        <f t="shared" si="8"/>
        <v/>
      </c>
      <c r="BE20" s="126" t="str">
        <f t="shared" si="9"/>
        <v/>
      </c>
      <c r="BF20" s="126" t="str">
        <f t="shared" si="10"/>
        <v/>
      </c>
      <c r="BG20" s="128" t="str">
        <f t="shared" si="41"/>
        <v/>
      </c>
      <c r="BH20" s="124" t="str">
        <f t="shared" si="1"/>
        <v/>
      </c>
      <c r="BI20" s="128" t="e">
        <f ca="1">IF(AND($AX20&lt;&gt;"",BE20&lt;&gt;"",BG20&gt;=IF(BG21="",0,BG21)),SUM(INDIRECT("bh"&amp;ROW()-BG20+1):BH20),"")</f>
        <v>#N/A</v>
      </c>
      <c r="BJ20" s="128" t="e">
        <f t="shared" ca="1" si="11"/>
        <v>#N/A</v>
      </c>
      <c r="BK20" s="128" t="e">
        <f t="shared" ca="1" si="12"/>
        <v>#N/A</v>
      </c>
      <c r="BL20" s="128" t="e">
        <f ca="1">IF(BK20="","",LEFT(AX20,3)&amp;TEXT(VLOOKUP(BK20,基本設定!$D$3:$E$50,2,FALSE),"000"))</f>
        <v>#N/A</v>
      </c>
      <c r="BM20" s="128" t="e">
        <f ca="1">IF(BL20="","",VLOOKUP(BL20,単価設定!$A$3:$F$477,6,FALSE))</f>
        <v>#N/A</v>
      </c>
      <c r="BN20" s="128" t="str">
        <f t="shared" si="42"/>
        <v/>
      </c>
      <c r="BO20" s="128" t="str">
        <f t="shared" si="13"/>
        <v/>
      </c>
      <c r="BP20" s="124" t="str">
        <f t="shared" si="14"/>
        <v/>
      </c>
      <c r="BQ20" s="128" t="str">
        <f t="shared" si="15"/>
        <v/>
      </c>
      <c r="BR20" s="129" t="str">
        <f t="shared" si="16"/>
        <v/>
      </c>
      <c r="BS20" s="129" t="str">
        <f t="shared" si="17"/>
        <v/>
      </c>
      <c r="BT20" s="127" t="str">
        <f t="shared" si="18"/>
        <v/>
      </c>
      <c r="BU20" s="127" t="str">
        <f t="shared" si="19"/>
        <v/>
      </c>
      <c r="BV20" s="126" t="str">
        <f t="shared" si="20"/>
        <v/>
      </c>
      <c r="BW20" s="126" t="str">
        <f t="shared" si="21"/>
        <v/>
      </c>
      <c r="BX20" s="128" t="str">
        <f t="shared" si="43"/>
        <v/>
      </c>
      <c r="BY20" s="124" t="str">
        <f t="shared" si="2"/>
        <v/>
      </c>
      <c r="BZ20" s="128" t="e">
        <f ca="1">IF(AND($AX20&lt;&gt;"",BV20&lt;&gt;"",BX20&gt;=IF(BX21="",0,BX21)),SUM(INDIRECT("by" &amp; ROW()-BX20+1):BY20),"")</f>
        <v>#N/A</v>
      </c>
      <c r="CA20" s="128" t="e">
        <f t="shared" ca="1" si="22"/>
        <v>#N/A</v>
      </c>
      <c r="CB20" s="128" t="e">
        <f t="shared" ca="1" si="23"/>
        <v>#N/A</v>
      </c>
      <c r="CC20" s="128" t="e">
        <f ca="1">IF(CB20="","",LEFT($AX20,3)&amp;TEXT(VLOOKUP(CB20,基本設定!$D$3:$E$50,2,FALSE),"100"))</f>
        <v>#N/A</v>
      </c>
      <c r="CD20" s="128" t="e">
        <f ca="1">IF(CC20="","",VLOOKUP(CC20,単価設定!$A$3:$F$477,6,FALSE))</f>
        <v>#N/A</v>
      </c>
      <c r="CE20" s="128" t="str">
        <f t="shared" si="44"/>
        <v/>
      </c>
      <c r="CF20" s="128" t="str">
        <f t="shared" si="24"/>
        <v/>
      </c>
      <c r="CG20" s="128" t="e">
        <f t="shared" ca="1" si="25"/>
        <v>#N/A</v>
      </c>
      <c r="CH20" s="128" t="e">
        <f ca="1">IF(CG20="","",VLOOKUP(CG20,単価設定!$A$3:$F$478,6,FALSE))</f>
        <v>#N/A</v>
      </c>
      <c r="CI20" s="128" t="e">
        <f t="shared" ca="1" si="26"/>
        <v>#N/A</v>
      </c>
      <c r="CJ20" s="128" t="e">
        <f ca="1">IF(CI20="","",VLOOKUP(CI20,単価設定!$A$3:$F$478,6,FALSE))</f>
        <v>#N/A</v>
      </c>
      <c r="CK20" s="128" t="e">
        <f t="shared" ca="1" si="27"/>
        <v>#N/A</v>
      </c>
      <c r="CL20" s="128" t="e">
        <f ca="1">SUM(CK$15:$CK20)</f>
        <v>#N/A</v>
      </c>
      <c r="CM20" s="128" t="e">
        <f t="shared" ca="1" si="28"/>
        <v>#N/A</v>
      </c>
      <c r="CN20" s="128" t="e">
        <f t="shared" ca="1" si="47"/>
        <v>#N/A</v>
      </c>
      <c r="CO20" s="128" t="e">
        <f t="shared" ca="1" si="29"/>
        <v>#N/A</v>
      </c>
      <c r="CP20" s="146" t="e">
        <f t="shared" ca="1" si="30"/>
        <v>#N/A</v>
      </c>
      <c r="CQ20" s="146" t="e">
        <f t="shared" ca="1" si="31"/>
        <v>#N/A</v>
      </c>
      <c r="CR20" s="146" t="e">
        <f t="shared" ca="1" si="32"/>
        <v>#N/A</v>
      </c>
      <c r="CS20" s="146" t="e">
        <f t="shared" ca="1" si="33"/>
        <v>#N/A</v>
      </c>
      <c r="CT20" s="128" t="e">
        <f ca="1">IF(BL20&lt;&gt;"",IF(COUNTIF(BL$15:BL20,BL20)=1,ROW(),""),"")</f>
        <v>#N/A</v>
      </c>
      <c r="CU20" s="128" t="e">
        <f ca="1">IF(CB20&lt;&gt;"",IF(COUNTIF(CB$15:CB20,CB20)=1,ROW(),""),"")</f>
        <v>#N/A</v>
      </c>
      <c r="CV20" s="128" t="e">
        <f ca="1">IF(CG20&lt;&gt;"",IF(COUNTIF(CG$15:CG20,CG20)=1,ROW(),""),"")</f>
        <v>#N/A</v>
      </c>
      <c r="CW20" s="146" t="e">
        <f ca="1">IF(CI20&lt;&gt;"",IF(COUNTIF(CI$15:CI20,CI20)=1,ROW(),""),"")</f>
        <v>#N/A</v>
      </c>
      <c r="CX20" s="128" t="str">
        <f t="shared" ca="1" si="34"/>
        <v/>
      </c>
      <c r="CY20" s="128" t="str">
        <f t="shared" ca="1" si="35"/>
        <v/>
      </c>
      <c r="CZ20" s="128" t="str">
        <f t="shared" ca="1" si="36"/>
        <v/>
      </c>
      <c r="DA20" s="146" t="str">
        <f t="shared" ca="1" si="37"/>
        <v/>
      </c>
      <c r="DB20" s="32"/>
      <c r="DD20" s="65"/>
      <c r="DE20" s="326"/>
      <c r="DF20" s="327"/>
      <c r="DG20" s="328"/>
      <c r="DH20" s="211"/>
      <c r="DI20" s="212"/>
      <c r="DJ20" s="212"/>
      <c r="DK20" s="212"/>
      <c r="DL20" s="212"/>
      <c r="DM20" s="212"/>
      <c r="DN20" s="212"/>
      <c r="DO20" s="212"/>
      <c r="DP20" s="213"/>
      <c r="DQ20" s="312"/>
      <c r="DR20" s="313"/>
      <c r="DS20" s="313"/>
      <c r="DT20" s="313"/>
      <c r="DU20" s="313"/>
      <c r="DV20" s="313"/>
      <c r="DW20" s="313"/>
      <c r="DX20" s="313"/>
      <c r="DY20" s="313"/>
      <c r="DZ20" s="313"/>
      <c r="EA20" s="313"/>
      <c r="EB20" s="313"/>
      <c r="EC20" s="314"/>
      <c r="ED20" s="266"/>
      <c r="EE20" s="267"/>
      <c r="EF20" s="267"/>
      <c r="EG20" s="267"/>
      <c r="EH20" s="267"/>
      <c r="EI20" s="267"/>
      <c r="EJ20" s="267"/>
      <c r="EK20" s="267"/>
      <c r="EL20" s="282"/>
      <c r="EM20" s="211"/>
      <c r="EN20" s="212"/>
      <c r="EO20" s="212"/>
      <c r="EP20" s="212"/>
      <c r="EQ20" s="213"/>
      <c r="ER20" s="266"/>
      <c r="ES20" s="267"/>
      <c r="ET20" s="267"/>
      <c r="EU20" s="267"/>
      <c r="EV20" s="267"/>
      <c r="EW20" s="267"/>
      <c r="EX20" s="267"/>
      <c r="EY20" s="267"/>
      <c r="EZ20" s="267"/>
      <c r="FA20" s="267"/>
      <c r="FB20" s="282"/>
      <c r="FC20" s="261"/>
      <c r="FD20" s="262"/>
      <c r="FE20" s="262"/>
      <c r="FF20" s="263"/>
      <c r="FG20" s="64"/>
      <c r="FH20" s="32"/>
      <c r="FI20" s="32"/>
      <c r="FJ20" s="32"/>
      <c r="FK20" s="32"/>
      <c r="FL20" s="65"/>
      <c r="FN20" s="394"/>
      <c r="FO20" s="394"/>
      <c r="FP20" s="394"/>
      <c r="FQ20" s="394"/>
      <c r="FR20" s="394"/>
      <c r="FS20" s="394"/>
      <c r="FT20" s="394"/>
      <c r="FU20" s="394"/>
      <c r="FV20" s="394"/>
      <c r="FW20" s="394"/>
      <c r="FX20" s="394"/>
      <c r="FY20" s="394"/>
      <c r="FZ20" s="394"/>
      <c r="GA20" s="394"/>
      <c r="GB20" s="394"/>
      <c r="GC20" s="394"/>
      <c r="GD20" s="394"/>
      <c r="GE20" s="394"/>
      <c r="GF20" s="394"/>
      <c r="GG20" s="394"/>
      <c r="GH20" s="394"/>
      <c r="GI20" s="394"/>
      <c r="GJ20" s="394"/>
      <c r="GK20" s="394"/>
      <c r="GL20" s="394"/>
      <c r="GM20" s="394"/>
      <c r="GN20" s="394"/>
      <c r="GO20" s="394"/>
      <c r="GP20" s="394"/>
      <c r="GQ20" s="394"/>
      <c r="GU20" s="448"/>
      <c r="GV20" s="448"/>
      <c r="GW20" s="448"/>
      <c r="GX20" s="448"/>
      <c r="GY20" s="448"/>
      <c r="GZ20" s="448"/>
      <c r="HA20" s="448"/>
      <c r="HB20" s="448"/>
      <c r="HC20" s="448"/>
      <c r="HD20" s="448"/>
      <c r="HE20" s="448"/>
      <c r="HF20" s="448"/>
      <c r="HG20" s="448"/>
      <c r="HH20" s="448"/>
      <c r="HI20" s="448"/>
      <c r="HJ20" s="448"/>
      <c r="HK20" s="448"/>
      <c r="HL20" s="448"/>
      <c r="HM20" s="448"/>
      <c r="HN20" s="448"/>
      <c r="HO20" s="448"/>
      <c r="HP20" s="448"/>
      <c r="HQ20" s="448"/>
      <c r="HR20" s="448"/>
      <c r="HS20" s="448"/>
      <c r="HT20" s="448"/>
      <c r="HU20" s="448"/>
      <c r="HV20" s="448"/>
      <c r="HW20" s="448"/>
      <c r="HX20" s="448"/>
      <c r="HY20" s="448"/>
      <c r="IA20" s="64"/>
      <c r="IB20" s="57"/>
      <c r="IC20" s="57"/>
      <c r="ID20" s="57"/>
      <c r="IE20" s="57"/>
      <c r="IF20" s="57" t="s">
        <v>716</v>
      </c>
      <c r="IG20" s="57"/>
      <c r="IH20" s="57"/>
      <c r="II20" s="57"/>
      <c r="IJ20" s="57"/>
      <c r="IK20" s="57"/>
      <c r="IL20" s="57"/>
      <c r="IM20" s="57"/>
      <c r="IN20" s="57"/>
      <c r="IO20" s="57"/>
      <c r="IP20" s="57"/>
      <c r="IQ20" s="57"/>
      <c r="IR20" s="57"/>
      <c r="IS20" s="57"/>
      <c r="IT20" s="57"/>
      <c r="IU20" s="57"/>
      <c r="IV20" s="57"/>
      <c r="IW20" s="57"/>
      <c r="IX20" s="57"/>
      <c r="IY20" s="57"/>
      <c r="IZ20" s="57"/>
      <c r="JA20" s="57"/>
      <c r="JB20" s="57"/>
      <c r="JC20" s="57"/>
      <c r="JD20" s="57"/>
      <c r="JE20" s="57"/>
      <c r="JF20" s="57"/>
      <c r="JG20" s="57"/>
      <c r="JH20" s="57"/>
      <c r="JI20" s="57"/>
      <c r="JJ20" s="57"/>
      <c r="JK20" s="57"/>
      <c r="JL20" s="57"/>
      <c r="JM20" s="57"/>
      <c r="JN20" s="57"/>
      <c r="JO20" s="57"/>
      <c r="JP20" s="57"/>
      <c r="JQ20" s="57"/>
      <c r="JR20" s="57"/>
      <c r="JS20" s="57"/>
      <c r="JT20" s="57"/>
      <c r="JU20" s="57"/>
      <c r="JV20" s="57"/>
      <c r="JW20" s="57"/>
      <c r="JX20" s="57"/>
      <c r="JY20" s="57"/>
      <c r="JZ20" s="57"/>
      <c r="KA20" s="57"/>
      <c r="KB20" s="57"/>
      <c r="KC20" s="57"/>
      <c r="KD20" s="57"/>
      <c r="KE20" s="57"/>
      <c r="KF20" s="32"/>
      <c r="KG20" s="32"/>
      <c r="KH20" s="153"/>
      <c r="KI20" s="154"/>
      <c r="KJ20" s="154"/>
      <c r="KK20" s="396"/>
      <c r="KL20" s="396"/>
      <c r="KM20" s="422"/>
      <c r="KN20" s="404"/>
      <c r="KO20" s="404"/>
      <c r="KP20" s="404"/>
      <c r="KQ20" s="404"/>
      <c r="KR20" s="404"/>
      <c r="KS20" s="404"/>
      <c r="KT20" s="404"/>
      <c r="KU20" s="404"/>
      <c r="KV20" s="404"/>
      <c r="KW20" s="404"/>
      <c r="KX20" s="404"/>
      <c r="KY20" s="404"/>
      <c r="KZ20" s="404"/>
      <c r="LA20" s="404"/>
      <c r="LB20" s="405"/>
      <c r="LC20" s="449"/>
      <c r="LD20" s="449"/>
      <c r="LE20" s="449"/>
      <c r="LF20" s="449"/>
      <c r="LG20" s="449"/>
      <c r="LH20" s="449"/>
      <c r="LI20" s="449"/>
      <c r="LJ20" s="449"/>
      <c r="LK20" s="449"/>
      <c r="LL20" s="449"/>
      <c r="LM20" s="449"/>
      <c r="LN20" s="449"/>
      <c r="LO20" s="449"/>
      <c r="LP20" s="449"/>
      <c r="LQ20" s="449"/>
      <c r="LR20" s="449"/>
      <c r="LS20" s="449"/>
      <c r="LT20" s="449"/>
      <c r="LU20" s="449"/>
      <c r="LV20" s="447"/>
      <c r="LW20" s="447"/>
      <c r="LX20" s="447"/>
      <c r="LY20" s="447"/>
      <c r="LZ20" s="447"/>
      <c r="MA20" s="447"/>
      <c r="MB20" s="447"/>
      <c r="MC20" s="447"/>
      <c r="MD20" s="447"/>
      <c r="ME20" s="447"/>
      <c r="MF20" s="447"/>
      <c r="MG20" s="447"/>
      <c r="MH20" s="447"/>
      <c r="MI20" s="154"/>
      <c r="MJ20" s="154"/>
      <c r="MK20" s="154"/>
      <c r="ML20" s="153"/>
      <c r="MM20" s="32"/>
      <c r="MN20" s="32"/>
    </row>
    <row r="21" spans="2:352" ht="18" customHeight="1" x14ac:dyDescent="0.15">
      <c r="B21" s="244"/>
      <c r="C21" s="244"/>
      <c r="D21" s="244"/>
      <c r="E21" s="316" t="str">
        <f>IF(B21="","",TEXT(TEXT(請求書!$D$15,"YYYY/MM") &amp; "/" &amp; TEXT(B21,"00"),"AAA"))</f>
        <v/>
      </c>
      <c r="F21" s="269"/>
      <c r="G21" s="269"/>
      <c r="H21" s="270"/>
      <c r="I21" s="271"/>
      <c r="J21" s="271"/>
      <c r="K21" s="271"/>
      <c r="L21" s="271"/>
      <c r="M21" s="271"/>
      <c r="N21" s="271"/>
      <c r="O21" s="272" t="str">
        <f t="shared" si="3"/>
        <v/>
      </c>
      <c r="P21" s="272"/>
      <c r="Q21" s="273" t="str">
        <f t="shared" si="48"/>
        <v/>
      </c>
      <c r="R21" s="274"/>
      <c r="S21" s="274"/>
      <c r="T21" s="274"/>
      <c r="U21" s="274"/>
      <c r="V21" s="275"/>
      <c r="W21" s="276" t="str">
        <f t="shared" si="38"/>
        <v/>
      </c>
      <c r="X21" s="277"/>
      <c r="Y21" s="277"/>
      <c r="Z21" s="277"/>
      <c r="AA21" s="278"/>
      <c r="AB21" s="249"/>
      <c r="AC21" s="250"/>
      <c r="AD21" s="249"/>
      <c r="AE21" s="250"/>
      <c r="AF21" s="251" t="str">
        <f t="shared" si="0"/>
        <v/>
      </c>
      <c r="AG21" s="252"/>
      <c r="AH21" s="253"/>
      <c r="AI21" s="254" t="str">
        <f>IF(I21="","",I21)</f>
        <v/>
      </c>
      <c r="AJ21" s="255"/>
      <c r="AK21" s="256"/>
      <c r="AL21" s="254" t="str">
        <f t="shared" si="46"/>
        <v/>
      </c>
      <c r="AM21" s="255"/>
      <c r="AN21" s="256"/>
      <c r="AO21" s="257"/>
      <c r="AP21" s="257"/>
      <c r="AQ21" s="257"/>
      <c r="AR21" s="257"/>
      <c r="AS21" s="244"/>
      <c r="AT21" s="244"/>
      <c r="AU21" s="244"/>
      <c r="AV21" s="244"/>
      <c r="AW21" s="100"/>
      <c r="AX21" s="90" t="e">
        <f t="shared" ca="1" si="4"/>
        <v>#N/A</v>
      </c>
      <c r="AY21" s="124" t="str">
        <f t="shared" si="39"/>
        <v/>
      </c>
      <c r="AZ21" s="125" t="str">
        <f t="shared" si="40"/>
        <v/>
      </c>
      <c r="BA21" s="126" t="str">
        <f t="shared" si="5"/>
        <v/>
      </c>
      <c r="BB21" s="126" t="str">
        <f t="shared" si="6"/>
        <v/>
      </c>
      <c r="BC21" s="127" t="str">
        <f t="shared" si="7"/>
        <v/>
      </c>
      <c r="BD21" s="127" t="str">
        <f t="shared" si="8"/>
        <v/>
      </c>
      <c r="BE21" s="126" t="str">
        <f t="shared" si="9"/>
        <v/>
      </c>
      <c r="BF21" s="126" t="str">
        <f t="shared" si="10"/>
        <v/>
      </c>
      <c r="BG21" s="128" t="str">
        <f t="shared" si="41"/>
        <v/>
      </c>
      <c r="BH21" s="124" t="str">
        <f t="shared" si="1"/>
        <v/>
      </c>
      <c r="BI21" s="128" t="e">
        <f ca="1">IF(AND($AX21&lt;&gt;"",BE21&lt;&gt;"",BG21&gt;=IF(BG22="",0,BG22)),SUM(INDIRECT("bh"&amp;ROW()-BG21+1):BH21),"")</f>
        <v>#N/A</v>
      </c>
      <c r="BJ21" s="128" t="e">
        <f t="shared" ca="1" si="11"/>
        <v>#N/A</v>
      </c>
      <c r="BK21" s="128" t="e">
        <f t="shared" ca="1" si="12"/>
        <v>#N/A</v>
      </c>
      <c r="BL21" s="128" t="e">
        <f ca="1">IF(BK21="","",LEFT(AX21,3)&amp;TEXT(VLOOKUP(BK21,基本設定!$D$3:$E$50,2,FALSE),"000"))</f>
        <v>#N/A</v>
      </c>
      <c r="BM21" s="128" t="e">
        <f ca="1">IF(BL21="","",VLOOKUP(BL21,単価設定!$A$3:$F$477,6,FALSE))</f>
        <v>#N/A</v>
      </c>
      <c r="BN21" s="128" t="str">
        <f t="shared" si="42"/>
        <v/>
      </c>
      <c r="BO21" s="128" t="str">
        <f t="shared" si="13"/>
        <v/>
      </c>
      <c r="BP21" s="124" t="str">
        <f t="shared" si="14"/>
        <v/>
      </c>
      <c r="BQ21" s="128" t="str">
        <f t="shared" si="15"/>
        <v/>
      </c>
      <c r="BR21" s="129" t="str">
        <f t="shared" si="16"/>
        <v/>
      </c>
      <c r="BS21" s="129" t="str">
        <f t="shared" si="17"/>
        <v/>
      </c>
      <c r="BT21" s="127" t="str">
        <f t="shared" si="18"/>
        <v/>
      </c>
      <c r="BU21" s="127" t="str">
        <f t="shared" si="19"/>
        <v/>
      </c>
      <c r="BV21" s="126" t="str">
        <f t="shared" si="20"/>
        <v/>
      </c>
      <c r="BW21" s="126" t="str">
        <f t="shared" si="21"/>
        <v/>
      </c>
      <c r="BX21" s="128" t="str">
        <f t="shared" si="43"/>
        <v/>
      </c>
      <c r="BY21" s="124" t="str">
        <f t="shared" si="2"/>
        <v/>
      </c>
      <c r="BZ21" s="128" t="e">
        <f ca="1">IF(AND($AX21&lt;&gt;"",BV21&lt;&gt;"",BX21&gt;=IF(BX22="",0,BX22)),SUM(INDIRECT("by" &amp; ROW()-BX21+1):BY21),"")</f>
        <v>#N/A</v>
      </c>
      <c r="CA21" s="128" t="e">
        <f t="shared" ca="1" si="22"/>
        <v>#N/A</v>
      </c>
      <c r="CB21" s="128" t="e">
        <f t="shared" ca="1" si="23"/>
        <v>#N/A</v>
      </c>
      <c r="CC21" s="128" t="e">
        <f ca="1">IF(CB21="","",LEFT($AX21,3)&amp;TEXT(VLOOKUP(CB21,基本設定!$D$3:$E$50,2,FALSE),"100"))</f>
        <v>#N/A</v>
      </c>
      <c r="CD21" s="128" t="e">
        <f ca="1">IF(CC21="","",VLOOKUP(CC21,単価設定!$A$3:$F$477,6,FALSE))</f>
        <v>#N/A</v>
      </c>
      <c r="CE21" s="128" t="str">
        <f t="shared" si="44"/>
        <v/>
      </c>
      <c r="CF21" s="128" t="str">
        <f t="shared" si="24"/>
        <v/>
      </c>
      <c r="CG21" s="128" t="e">
        <f t="shared" ca="1" si="25"/>
        <v>#N/A</v>
      </c>
      <c r="CH21" s="128" t="e">
        <f ca="1">IF(CG21="","",VLOOKUP(CG21,単価設定!$A$3:$F$478,6,FALSE))</f>
        <v>#N/A</v>
      </c>
      <c r="CI21" s="128" t="e">
        <f t="shared" ca="1" si="26"/>
        <v>#N/A</v>
      </c>
      <c r="CJ21" s="128" t="e">
        <f ca="1">IF(CI21="","",VLOOKUP(CI21,単価設定!$A$3:$F$478,6,FALSE))</f>
        <v>#N/A</v>
      </c>
      <c r="CK21" s="128" t="e">
        <f t="shared" ca="1" si="27"/>
        <v>#N/A</v>
      </c>
      <c r="CL21" s="128" t="e">
        <f ca="1">SUM(CK$15:$CK21)</f>
        <v>#N/A</v>
      </c>
      <c r="CM21" s="128" t="e">
        <f t="shared" ca="1" si="28"/>
        <v>#N/A</v>
      </c>
      <c r="CN21" s="128" t="e">
        <f t="shared" ca="1" si="47"/>
        <v>#N/A</v>
      </c>
      <c r="CO21" s="128" t="e">
        <f t="shared" ca="1" si="29"/>
        <v>#N/A</v>
      </c>
      <c r="CP21" s="146" t="e">
        <f t="shared" ca="1" si="30"/>
        <v>#N/A</v>
      </c>
      <c r="CQ21" s="146" t="e">
        <f t="shared" ca="1" si="31"/>
        <v>#N/A</v>
      </c>
      <c r="CR21" s="146" t="e">
        <f t="shared" ca="1" si="32"/>
        <v>#N/A</v>
      </c>
      <c r="CS21" s="146" t="e">
        <f t="shared" ca="1" si="33"/>
        <v>#N/A</v>
      </c>
      <c r="CT21" s="128" t="e">
        <f ca="1">IF(BL21&lt;&gt;"",IF(COUNTIF(BL$15:BL21,BL21)=1,ROW(),""),"")</f>
        <v>#N/A</v>
      </c>
      <c r="CU21" s="128" t="e">
        <f ca="1">IF(CB21&lt;&gt;"",IF(COUNTIF(CB$15:CB21,CB21)=1,ROW(),""),"")</f>
        <v>#N/A</v>
      </c>
      <c r="CV21" s="128" t="e">
        <f ca="1">IF(CG21&lt;&gt;"",IF(COUNTIF(CG$15:CG21,CG21)=1,ROW(),""),"")</f>
        <v>#N/A</v>
      </c>
      <c r="CW21" s="146" t="e">
        <f ca="1">IF(CI21&lt;&gt;"",IF(COUNTIF(CI$15:CI21,CI21)=1,ROW(),""),"")</f>
        <v>#N/A</v>
      </c>
      <c r="CX21" s="128" t="str">
        <f t="shared" ca="1" si="34"/>
        <v/>
      </c>
      <c r="CY21" s="128" t="str">
        <f t="shared" ca="1" si="35"/>
        <v/>
      </c>
      <c r="CZ21" s="128" t="str">
        <f t="shared" ca="1" si="36"/>
        <v/>
      </c>
      <c r="DA21" s="146" t="str">
        <f t="shared" ca="1" si="37"/>
        <v/>
      </c>
      <c r="DB21" s="32"/>
      <c r="DD21" s="65"/>
      <c r="DE21" s="326"/>
      <c r="DF21" s="327"/>
      <c r="DG21" s="328"/>
      <c r="DH21" s="303" t="str">
        <f ca="1">IFERROR(VLOOKUP(TEXT(SMALL($CX$15:$DA$143,3),"000000"),単価設定!$A$3:$F$478,1,FALSE),"")</f>
        <v/>
      </c>
      <c r="DI21" s="304"/>
      <c r="DJ21" s="304"/>
      <c r="DK21" s="304"/>
      <c r="DL21" s="304"/>
      <c r="DM21" s="304"/>
      <c r="DN21" s="304"/>
      <c r="DO21" s="304"/>
      <c r="DP21" s="305"/>
      <c r="DQ21" s="306" t="str">
        <f ca="1">IF(ISERROR(VLOOKUP(DH21,単価設定!$A$3:$F$478,4,FALSE)),"",VLOOKUP(DH21,単価設定!$A$3:$F$478,4,FALSE))</f>
        <v/>
      </c>
      <c r="DR21" s="307"/>
      <c r="DS21" s="307"/>
      <c r="DT21" s="307"/>
      <c r="DU21" s="307"/>
      <c r="DV21" s="307"/>
      <c r="DW21" s="307"/>
      <c r="DX21" s="307"/>
      <c r="DY21" s="307"/>
      <c r="DZ21" s="307"/>
      <c r="EA21" s="307"/>
      <c r="EB21" s="307"/>
      <c r="EC21" s="308"/>
      <c r="ED21" s="264" t="str">
        <f ca="1">IF(ISERROR(VLOOKUP(DH21,単価設定!$A$3:$F$478,5,FALSE)),"",VLOOKUP(DH21,単価設定!$A$3:$F$478,5,FALSE))</f>
        <v/>
      </c>
      <c r="EE21" s="265"/>
      <c r="EF21" s="265"/>
      <c r="EG21" s="265"/>
      <c r="EH21" s="265"/>
      <c r="EI21" s="265"/>
      <c r="EJ21" s="265"/>
      <c r="EK21" s="265"/>
      <c r="EL21" s="281"/>
      <c r="EM21" s="303" t="str">
        <f ca="1">IF(DH21="","",COUNTIF($BL$15:$BL$143,DH21)+COUNTIF($CC$15:$CC$143,DH21)+COUNTIF($CG$15:$CG$143,DH21)+COUNTIF($CI$15:$CI$143,DH21))</f>
        <v/>
      </c>
      <c r="EN21" s="304"/>
      <c r="EO21" s="304"/>
      <c r="EP21" s="304"/>
      <c r="EQ21" s="305"/>
      <c r="ER21" s="264" t="str">
        <f ca="1">IF(AND(ED21&lt;&gt;"",EM21&lt;&gt;""),IF(ED21*EM21=0,"",ED21*EM21),"")</f>
        <v/>
      </c>
      <c r="ES21" s="265"/>
      <c r="ET21" s="265"/>
      <c r="EU21" s="265"/>
      <c r="EV21" s="265"/>
      <c r="EW21" s="265"/>
      <c r="EX21" s="265"/>
      <c r="EY21" s="265"/>
      <c r="EZ21" s="265"/>
      <c r="FA21" s="265"/>
      <c r="FB21" s="281"/>
      <c r="FC21" s="258"/>
      <c r="FD21" s="259"/>
      <c r="FE21" s="259"/>
      <c r="FF21" s="260"/>
      <c r="FG21" s="64"/>
      <c r="FH21" s="32"/>
      <c r="FI21" s="32"/>
      <c r="FJ21" s="32"/>
      <c r="FK21" s="32"/>
      <c r="FL21" s="65"/>
      <c r="FN21" s="427" t="s">
        <v>146</v>
      </c>
      <c r="FO21" s="427"/>
      <c r="FP21" s="427"/>
      <c r="FQ21" s="427"/>
      <c r="FR21" s="427"/>
      <c r="FS21" s="427"/>
      <c r="FT21" s="427"/>
      <c r="FU21" s="427"/>
      <c r="FV21" s="427"/>
      <c r="FW21" s="427"/>
      <c r="FX21" s="394" t="e">
        <f ca="1">N6</f>
        <v>#N/A</v>
      </c>
      <c r="FY21" s="394"/>
      <c r="FZ21" s="394"/>
      <c r="GA21" s="394"/>
      <c r="GB21" s="394"/>
      <c r="GC21" s="394"/>
      <c r="GD21" s="394"/>
      <c r="GE21" s="394"/>
      <c r="GF21" s="394"/>
      <c r="GG21" s="394"/>
      <c r="GH21" s="394"/>
      <c r="GI21" s="394"/>
      <c r="GJ21" s="394"/>
      <c r="GK21" s="394"/>
      <c r="GL21" s="394"/>
      <c r="GM21" s="394"/>
      <c r="GN21" s="394"/>
      <c r="GO21" s="394"/>
      <c r="GP21" s="394"/>
      <c r="GQ21" s="394"/>
      <c r="IA21" s="64"/>
      <c r="IB21" s="57"/>
      <c r="IC21" s="57"/>
      <c r="ID21" s="57"/>
      <c r="IE21" s="57"/>
      <c r="IF21" s="57" t="s">
        <v>715</v>
      </c>
      <c r="IG21" s="57"/>
      <c r="IH21" s="57"/>
      <c r="II21" s="57"/>
      <c r="IJ21" s="57"/>
      <c r="IK21" s="57"/>
      <c r="IL21" s="57"/>
      <c r="IM21" s="57"/>
      <c r="IN21" s="57"/>
      <c r="IO21" s="57"/>
      <c r="IP21" s="57"/>
      <c r="IQ21" s="57"/>
      <c r="IR21" s="57"/>
      <c r="IS21" s="57"/>
      <c r="IT21" s="57"/>
      <c r="IU21" s="57"/>
      <c r="IV21" s="57"/>
      <c r="IW21" s="57"/>
      <c r="IX21" s="57"/>
      <c r="IY21" s="57"/>
      <c r="IZ21" s="57"/>
      <c r="JA21" s="57"/>
      <c r="JB21" s="57"/>
      <c r="JC21" s="57"/>
      <c r="JD21" s="57"/>
      <c r="JE21" s="57"/>
      <c r="JF21" s="57"/>
      <c r="JG21" s="57"/>
      <c r="JH21" s="57"/>
      <c r="JI21" s="57"/>
      <c r="JJ21" s="57"/>
      <c r="JK21" s="57"/>
      <c r="JL21" s="57"/>
      <c r="JM21" s="57"/>
      <c r="JN21" s="57"/>
      <c r="JO21" s="57"/>
      <c r="JP21" s="57"/>
      <c r="JQ21" s="57"/>
      <c r="JR21" s="57"/>
      <c r="JS21" s="57"/>
      <c r="JT21" s="57"/>
      <c r="JU21" s="57"/>
      <c r="JV21" s="57"/>
      <c r="JW21" s="57"/>
      <c r="JX21" s="57"/>
      <c r="JY21" s="57"/>
      <c r="JZ21" s="57"/>
      <c r="KA21" s="57"/>
      <c r="KB21" s="57"/>
      <c r="KC21" s="57"/>
      <c r="KD21" s="57"/>
      <c r="KE21" s="57"/>
      <c r="KF21" s="32"/>
      <c r="KG21" s="32"/>
      <c r="KH21" s="153"/>
      <c r="KI21" s="154"/>
      <c r="KJ21" s="154"/>
      <c r="KK21" s="396"/>
      <c r="KL21" s="396"/>
      <c r="KM21" s="422"/>
      <c r="KN21" s="404"/>
      <c r="KO21" s="404"/>
      <c r="KP21" s="404"/>
      <c r="KQ21" s="404"/>
      <c r="KR21" s="404"/>
      <c r="KS21" s="404"/>
      <c r="KT21" s="404"/>
      <c r="KU21" s="404"/>
      <c r="KV21" s="404"/>
      <c r="KW21" s="404"/>
      <c r="KX21" s="404"/>
      <c r="KY21" s="404"/>
      <c r="KZ21" s="404"/>
      <c r="LA21" s="404"/>
      <c r="LB21" s="405"/>
      <c r="LC21" s="408" t="s">
        <v>738</v>
      </c>
      <c r="LD21" s="408"/>
      <c r="LE21" s="408"/>
      <c r="LF21" s="408"/>
      <c r="LG21" s="408"/>
      <c r="LH21" s="408"/>
      <c r="LI21" s="408"/>
      <c r="LJ21" s="408"/>
      <c r="LK21" s="408"/>
      <c r="LL21" s="408"/>
      <c r="LM21" s="408"/>
      <c r="LN21" s="408"/>
      <c r="LO21" s="408"/>
      <c r="LP21" s="408"/>
      <c r="LQ21" s="408"/>
      <c r="LR21" s="408"/>
      <c r="LS21" s="408"/>
      <c r="LT21" s="408"/>
      <c r="LU21" s="408"/>
      <c r="LV21" s="409">
        <f>SUM(LV15:MH20)</f>
        <v>0</v>
      </c>
      <c r="LW21" s="409"/>
      <c r="LX21" s="409"/>
      <c r="LY21" s="409"/>
      <c r="LZ21" s="409"/>
      <c r="MA21" s="409"/>
      <c r="MB21" s="409"/>
      <c r="MC21" s="409"/>
      <c r="MD21" s="409"/>
      <c r="ME21" s="409"/>
      <c r="MF21" s="409"/>
      <c r="MG21" s="409"/>
      <c r="MH21" s="409"/>
      <c r="MI21" s="154"/>
      <c r="MJ21" s="154"/>
      <c r="MK21" s="154"/>
      <c r="ML21" s="153"/>
      <c r="MM21" s="32"/>
      <c r="MN21" s="32"/>
    </row>
    <row r="22" spans="2:352" ht="18" customHeight="1" x14ac:dyDescent="0.15">
      <c r="B22" s="244"/>
      <c r="C22" s="244"/>
      <c r="D22" s="244"/>
      <c r="E22" s="268" t="str">
        <f>IF(B22="","",TEXT(TEXT(請求書!$D$15,"YYYY/MM") &amp; "/" &amp; TEXT(B22,"00"),"AAA"))</f>
        <v/>
      </c>
      <c r="F22" s="269"/>
      <c r="G22" s="269"/>
      <c r="H22" s="270"/>
      <c r="I22" s="271"/>
      <c r="J22" s="271"/>
      <c r="K22" s="271"/>
      <c r="L22" s="271"/>
      <c r="M22" s="271"/>
      <c r="N22" s="271"/>
      <c r="O22" s="272" t="str">
        <f t="shared" si="3"/>
        <v/>
      </c>
      <c r="P22" s="272"/>
      <c r="Q22" s="273" t="str">
        <f t="shared" si="48"/>
        <v/>
      </c>
      <c r="R22" s="274"/>
      <c r="S22" s="274"/>
      <c r="T22" s="274"/>
      <c r="U22" s="274"/>
      <c r="V22" s="275"/>
      <c r="W22" s="276" t="str">
        <f t="shared" si="38"/>
        <v/>
      </c>
      <c r="X22" s="277"/>
      <c r="Y22" s="277"/>
      <c r="Z22" s="277"/>
      <c r="AA22" s="278"/>
      <c r="AB22" s="249"/>
      <c r="AC22" s="250"/>
      <c r="AD22" s="249"/>
      <c r="AE22" s="250"/>
      <c r="AF22" s="251" t="str">
        <f t="shared" si="0"/>
        <v/>
      </c>
      <c r="AG22" s="252"/>
      <c r="AH22" s="253"/>
      <c r="AI22" s="254" t="str">
        <f t="shared" si="45"/>
        <v/>
      </c>
      <c r="AJ22" s="255"/>
      <c r="AK22" s="256"/>
      <c r="AL22" s="254" t="str">
        <f t="shared" si="46"/>
        <v/>
      </c>
      <c r="AM22" s="255"/>
      <c r="AN22" s="256"/>
      <c r="AO22" s="257"/>
      <c r="AP22" s="257"/>
      <c r="AQ22" s="257"/>
      <c r="AR22" s="257"/>
      <c r="AS22" s="244"/>
      <c r="AT22" s="244"/>
      <c r="AU22" s="244"/>
      <c r="AV22" s="244"/>
      <c r="AW22" s="100"/>
      <c r="AX22" s="90" t="e">
        <f t="shared" ca="1" si="4"/>
        <v>#N/A</v>
      </c>
      <c r="AY22" s="124" t="str">
        <f t="shared" si="39"/>
        <v/>
      </c>
      <c r="AZ22" s="125" t="str">
        <f t="shared" si="40"/>
        <v/>
      </c>
      <c r="BA22" s="126" t="str">
        <f t="shared" si="5"/>
        <v/>
      </c>
      <c r="BB22" s="126" t="str">
        <f t="shared" si="6"/>
        <v/>
      </c>
      <c r="BC22" s="127" t="str">
        <f t="shared" si="7"/>
        <v/>
      </c>
      <c r="BD22" s="127" t="str">
        <f t="shared" si="8"/>
        <v/>
      </c>
      <c r="BE22" s="126" t="str">
        <f t="shared" si="9"/>
        <v/>
      </c>
      <c r="BF22" s="126" t="str">
        <f t="shared" si="10"/>
        <v/>
      </c>
      <c r="BG22" s="128" t="str">
        <f t="shared" si="41"/>
        <v/>
      </c>
      <c r="BH22" s="124" t="str">
        <f t="shared" si="1"/>
        <v/>
      </c>
      <c r="BI22" s="128" t="e">
        <f ca="1">IF(AND($AX22&lt;&gt;"",BE22&lt;&gt;"",BG22&gt;=IF(BG23="",0,BG23)),SUM(INDIRECT("bh"&amp;ROW()-BG22+1):BH22),"")</f>
        <v>#N/A</v>
      </c>
      <c r="BJ22" s="128" t="e">
        <f t="shared" ca="1" si="11"/>
        <v>#N/A</v>
      </c>
      <c r="BK22" s="128" t="e">
        <f t="shared" ca="1" si="12"/>
        <v>#N/A</v>
      </c>
      <c r="BL22" s="128" t="e">
        <f ca="1">IF(BK22="","",LEFT(AX22,3)&amp;TEXT(VLOOKUP(BK22,基本設定!$D$3:$E$50,2,FALSE),"000"))</f>
        <v>#N/A</v>
      </c>
      <c r="BM22" s="128" t="e">
        <f ca="1">IF(BL22="","",VLOOKUP(BL22,単価設定!$A$3:$F$477,6,FALSE))</f>
        <v>#N/A</v>
      </c>
      <c r="BN22" s="128" t="str">
        <f t="shared" si="42"/>
        <v/>
      </c>
      <c r="BO22" s="128" t="str">
        <f t="shared" si="13"/>
        <v/>
      </c>
      <c r="BP22" s="124" t="str">
        <f t="shared" si="14"/>
        <v/>
      </c>
      <c r="BQ22" s="128" t="str">
        <f t="shared" si="15"/>
        <v/>
      </c>
      <c r="BR22" s="129" t="str">
        <f t="shared" si="16"/>
        <v/>
      </c>
      <c r="BS22" s="129" t="str">
        <f t="shared" si="17"/>
        <v/>
      </c>
      <c r="BT22" s="127" t="str">
        <f t="shared" si="18"/>
        <v/>
      </c>
      <c r="BU22" s="127" t="str">
        <f t="shared" si="19"/>
        <v/>
      </c>
      <c r="BV22" s="126" t="str">
        <f t="shared" si="20"/>
        <v/>
      </c>
      <c r="BW22" s="126" t="str">
        <f t="shared" si="21"/>
        <v/>
      </c>
      <c r="BX22" s="128" t="str">
        <f t="shared" si="43"/>
        <v/>
      </c>
      <c r="BY22" s="124" t="str">
        <f t="shared" si="2"/>
        <v/>
      </c>
      <c r="BZ22" s="128" t="e">
        <f ca="1">IF(AND($AX22&lt;&gt;"",BV22&lt;&gt;"",BX22&gt;=IF(BX23="",0,BX23)),SUM(INDIRECT("by" &amp; ROW()-BX22+1):BY22),"")</f>
        <v>#N/A</v>
      </c>
      <c r="CA22" s="128" t="e">
        <f t="shared" ca="1" si="22"/>
        <v>#N/A</v>
      </c>
      <c r="CB22" s="128" t="e">
        <f t="shared" ca="1" si="23"/>
        <v>#N/A</v>
      </c>
      <c r="CC22" s="128" t="e">
        <f ca="1">IF(CB22="","",LEFT($AX22,3)&amp;TEXT(VLOOKUP(CB22,基本設定!$D$3:$E$50,2,FALSE),"100"))</f>
        <v>#N/A</v>
      </c>
      <c r="CD22" s="128" t="e">
        <f ca="1">IF(CC22="","",VLOOKUP(CC22,単価設定!$A$3:$F$477,6,FALSE))</f>
        <v>#N/A</v>
      </c>
      <c r="CE22" s="128" t="str">
        <f t="shared" si="44"/>
        <v/>
      </c>
      <c r="CF22" s="128" t="str">
        <f t="shared" si="24"/>
        <v/>
      </c>
      <c r="CG22" s="128" t="e">
        <f t="shared" ca="1" si="25"/>
        <v>#N/A</v>
      </c>
      <c r="CH22" s="128" t="e">
        <f ca="1">IF(CG22="","",VLOOKUP(CG22,単価設定!$A$3:$F$478,6,FALSE))</f>
        <v>#N/A</v>
      </c>
      <c r="CI22" s="128" t="e">
        <f t="shared" ca="1" si="26"/>
        <v>#N/A</v>
      </c>
      <c r="CJ22" s="128" t="e">
        <f ca="1">IF(CI22="","",VLOOKUP(CI22,単価設定!$A$3:$F$478,6,FALSE))</f>
        <v>#N/A</v>
      </c>
      <c r="CK22" s="128" t="e">
        <f t="shared" ca="1" si="27"/>
        <v>#N/A</v>
      </c>
      <c r="CL22" s="128" t="e">
        <f ca="1">SUM(CK$15:$CK22)</f>
        <v>#N/A</v>
      </c>
      <c r="CM22" s="128" t="e">
        <f t="shared" ca="1" si="28"/>
        <v>#N/A</v>
      </c>
      <c r="CN22" s="128" t="e">
        <f t="shared" ca="1" si="47"/>
        <v>#N/A</v>
      </c>
      <c r="CO22" s="128" t="e">
        <f t="shared" ca="1" si="29"/>
        <v>#N/A</v>
      </c>
      <c r="CP22" s="146" t="e">
        <f t="shared" ca="1" si="30"/>
        <v>#N/A</v>
      </c>
      <c r="CQ22" s="146" t="e">
        <f t="shared" ca="1" si="31"/>
        <v>#N/A</v>
      </c>
      <c r="CR22" s="146" t="e">
        <f t="shared" ca="1" si="32"/>
        <v>#N/A</v>
      </c>
      <c r="CS22" s="146" t="e">
        <f t="shared" ca="1" si="33"/>
        <v>#N/A</v>
      </c>
      <c r="CT22" s="128" t="e">
        <f ca="1">IF(BL22&lt;&gt;"",IF(COUNTIF(BL$15:BL22,BL22)=1,ROW(),""),"")</f>
        <v>#N/A</v>
      </c>
      <c r="CU22" s="128" t="e">
        <f ca="1">IF(CB22&lt;&gt;"",IF(COUNTIF(CB$15:CB22,CB22)=1,ROW(),""),"")</f>
        <v>#N/A</v>
      </c>
      <c r="CV22" s="128" t="e">
        <f ca="1">IF(CG22&lt;&gt;"",IF(COUNTIF(CG$15:CG22,CG22)=1,ROW(),""),"")</f>
        <v>#N/A</v>
      </c>
      <c r="CW22" s="146" t="e">
        <f ca="1">IF(CI22&lt;&gt;"",IF(COUNTIF(CI$15:CI22,CI22)=1,ROW(),""),"")</f>
        <v>#N/A</v>
      </c>
      <c r="CX22" s="128" t="str">
        <f t="shared" ca="1" si="34"/>
        <v/>
      </c>
      <c r="CY22" s="128" t="str">
        <f t="shared" ca="1" si="35"/>
        <v/>
      </c>
      <c r="CZ22" s="128" t="str">
        <f t="shared" ca="1" si="36"/>
        <v/>
      </c>
      <c r="DA22" s="146" t="str">
        <f t="shared" ca="1" si="37"/>
        <v/>
      </c>
      <c r="DB22" s="32"/>
      <c r="DD22" s="65"/>
      <c r="DE22" s="326"/>
      <c r="DF22" s="327"/>
      <c r="DG22" s="328"/>
      <c r="DH22" s="211"/>
      <c r="DI22" s="212"/>
      <c r="DJ22" s="212"/>
      <c r="DK22" s="212"/>
      <c r="DL22" s="212"/>
      <c r="DM22" s="212"/>
      <c r="DN22" s="212"/>
      <c r="DO22" s="212"/>
      <c r="DP22" s="213"/>
      <c r="DQ22" s="312"/>
      <c r="DR22" s="313"/>
      <c r="DS22" s="313"/>
      <c r="DT22" s="313"/>
      <c r="DU22" s="313"/>
      <c r="DV22" s="313"/>
      <c r="DW22" s="313"/>
      <c r="DX22" s="313"/>
      <c r="DY22" s="313"/>
      <c r="DZ22" s="313"/>
      <c r="EA22" s="313"/>
      <c r="EB22" s="313"/>
      <c r="EC22" s="314"/>
      <c r="ED22" s="266"/>
      <c r="EE22" s="267"/>
      <c r="EF22" s="267"/>
      <c r="EG22" s="267"/>
      <c r="EH22" s="267"/>
      <c r="EI22" s="267"/>
      <c r="EJ22" s="267"/>
      <c r="EK22" s="267"/>
      <c r="EL22" s="282"/>
      <c r="EM22" s="211"/>
      <c r="EN22" s="212"/>
      <c r="EO22" s="212"/>
      <c r="EP22" s="212"/>
      <c r="EQ22" s="213"/>
      <c r="ER22" s="266"/>
      <c r="ES22" s="267"/>
      <c r="ET22" s="267"/>
      <c r="EU22" s="267"/>
      <c r="EV22" s="267"/>
      <c r="EW22" s="267"/>
      <c r="EX22" s="267"/>
      <c r="EY22" s="267"/>
      <c r="EZ22" s="267"/>
      <c r="FA22" s="267"/>
      <c r="FB22" s="282"/>
      <c r="FC22" s="261"/>
      <c r="FD22" s="262"/>
      <c r="FE22" s="262"/>
      <c r="FF22" s="263"/>
      <c r="FG22" s="64"/>
      <c r="FH22" s="32"/>
      <c r="FI22" s="32"/>
      <c r="FJ22" s="32"/>
      <c r="FK22" s="32"/>
      <c r="FL22" s="65"/>
      <c r="FN22" s="427"/>
      <c r="FO22" s="427"/>
      <c r="FP22" s="427"/>
      <c r="FQ22" s="427"/>
      <c r="FR22" s="427"/>
      <c r="FS22" s="427"/>
      <c r="FT22" s="427"/>
      <c r="FU22" s="427"/>
      <c r="FV22" s="427"/>
      <c r="FW22" s="427"/>
      <c r="FX22" s="394"/>
      <c r="FY22" s="394"/>
      <c r="FZ22" s="394"/>
      <c r="GA22" s="394"/>
      <c r="GB22" s="394"/>
      <c r="GC22" s="394"/>
      <c r="GD22" s="394"/>
      <c r="GE22" s="394"/>
      <c r="GF22" s="394"/>
      <c r="GG22" s="394"/>
      <c r="GH22" s="394"/>
      <c r="GI22" s="394"/>
      <c r="GJ22" s="394"/>
      <c r="GK22" s="394"/>
      <c r="GL22" s="394"/>
      <c r="GM22" s="394"/>
      <c r="GN22" s="394"/>
      <c r="GO22" s="394"/>
      <c r="GP22" s="394"/>
      <c r="GQ22" s="394"/>
      <c r="IA22" s="64"/>
      <c r="IB22" s="57"/>
      <c r="IC22" s="57"/>
      <c r="IE22" s="57"/>
      <c r="KE22" s="57"/>
      <c r="KF22" s="32"/>
      <c r="KG22" s="32"/>
      <c r="KH22" s="153"/>
      <c r="KI22" s="154"/>
      <c r="KJ22" s="68"/>
      <c r="KK22" s="396"/>
      <c r="KL22" s="396"/>
      <c r="KM22" s="423"/>
      <c r="KN22" s="406"/>
      <c r="KO22" s="406"/>
      <c r="KP22" s="406"/>
      <c r="KQ22" s="406"/>
      <c r="KR22" s="406"/>
      <c r="KS22" s="406"/>
      <c r="KT22" s="406"/>
      <c r="KU22" s="406"/>
      <c r="KV22" s="406"/>
      <c r="KW22" s="406"/>
      <c r="KX22" s="406"/>
      <c r="KY22" s="406"/>
      <c r="KZ22" s="406"/>
      <c r="LA22" s="406"/>
      <c r="LB22" s="407"/>
      <c r="LC22" s="408"/>
      <c r="LD22" s="408"/>
      <c r="LE22" s="408"/>
      <c r="LF22" s="408"/>
      <c r="LG22" s="408"/>
      <c r="LH22" s="408"/>
      <c r="LI22" s="408"/>
      <c r="LJ22" s="408"/>
      <c r="LK22" s="408"/>
      <c r="LL22" s="408"/>
      <c r="LM22" s="408"/>
      <c r="LN22" s="408"/>
      <c r="LO22" s="408"/>
      <c r="LP22" s="408"/>
      <c r="LQ22" s="408"/>
      <c r="LR22" s="408"/>
      <c r="LS22" s="408"/>
      <c r="LT22" s="408"/>
      <c r="LU22" s="408"/>
      <c r="LV22" s="409"/>
      <c r="LW22" s="409"/>
      <c r="LX22" s="409"/>
      <c r="LY22" s="409"/>
      <c r="LZ22" s="409"/>
      <c r="MA22" s="409"/>
      <c r="MB22" s="409"/>
      <c r="MC22" s="409"/>
      <c r="MD22" s="409"/>
      <c r="ME22" s="409"/>
      <c r="MF22" s="409"/>
      <c r="MG22" s="409"/>
      <c r="MH22" s="409"/>
      <c r="MI22" s="154"/>
      <c r="MJ22" s="154"/>
      <c r="MK22" s="154"/>
      <c r="ML22" s="153"/>
      <c r="MM22" s="32"/>
      <c r="MN22" s="32"/>
    </row>
    <row r="23" spans="2:352" ht="18" customHeight="1" x14ac:dyDescent="0.15">
      <c r="B23" s="244"/>
      <c r="C23" s="244"/>
      <c r="D23" s="244"/>
      <c r="E23" s="268" t="str">
        <f>IF(B23="","",TEXT(TEXT(請求書!$D$15,"YYYY/MM") &amp; "/" &amp; TEXT(B23,"00"),"AAA"))</f>
        <v/>
      </c>
      <c r="F23" s="269"/>
      <c r="G23" s="269"/>
      <c r="H23" s="270"/>
      <c r="I23" s="271"/>
      <c r="J23" s="271"/>
      <c r="K23" s="271"/>
      <c r="L23" s="271"/>
      <c r="M23" s="271"/>
      <c r="N23" s="271"/>
      <c r="O23" s="272" t="str">
        <f t="shared" si="3"/>
        <v/>
      </c>
      <c r="P23" s="272"/>
      <c r="Q23" s="273" t="str">
        <f t="shared" si="48"/>
        <v/>
      </c>
      <c r="R23" s="274"/>
      <c r="S23" s="274"/>
      <c r="T23" s="274"/>
      <c r="U23" s="274"/>
      <c r="V23" s="275"/>
      <c r="W23" s="276" t="str">
        <f t="shared" si="38"/>
        <v/>
      </c>
      <c r="X23" s="277"/>
      <c r="Y23" s="277"/>
      <c r="Z23" s="277"/>
      <c r="AA23" s="278"/>
      <c r="AB23" s="249"/>
      <c r="AC23" s="250"/>
      <c r="AD23" s="249"/>
      <c r="AE23" s="250"/>
      <c r="AF23" s="251" t="str">
        <f t="shared" si="0"/>
        <v/>
      </c>
      <c r="AG23" s="252"/>
      <c r="AH23" s="253"/>
      <c r="AI23" s="254" t="str">
        <f t="shared" si="45"/>
        <v/>
      </c>
      <c r="AJ23" s="255"/>
      <c r="AK23" s="256"/>
      <c r="AL23" s="254" t="str">
        <f t="shared" si="46"/>
        <v/>
      </c>
      <c r="AM23" s="255"/>
      <c r="AN23" s="256"/>
      <c r="AO23" s="257"/>
      <c r="AP23" s="257"/>
      <c r="AQ23" s="257"/>
      <c r="AR23" s="257"/>
      <c r="AS23" s="244"/>
      <c r="AT23" s="244"/>
      <c r="AU23" s="244"/>
      <c r="AV23" s="244"/>
      <c r="AW23" s="100"/>
      <c r="AX23" s="90" t="e">
        <f t="shared" ca="1" si="4"/>
        <v>#N/A</v>
      </c>
      <c r="AY23" s="124" t="str">
        <f t="shared" si="39"/>
        <v/>
      </c>
      <c r="AZ23" s="125" t="str">
        <f t="shared" si="40"/>
        <v/>
      </c>
      <c r="BA23" s="126" t="str">
        <f t="shared" si="5"/>
        <v/>
      </c>
      <c r="BB23" s="126" t="str">
        <f t="shared" si="6"/>
        <v/>
      </c>
      <c r="BC23" s="127" t="str">
        <f t="shared" si="7"/>
        <v/>
      </c>
      <c r="BD23" s="127" t="str">
        <f t="shared" si="8"/>
        <v/>
      </c>
      <c r="BE23" s="126" t="str">
        <f t="shared" si="9"/>
        <v/>
      </c>
      <c r="BF23" s="126" t="str">
        <f t="shared" si="10"/>
        <v/>
      </c>
      <c r="BG23" s="128" t="str">
        <f t="shared" si="41"/>
        <v/>
      </c>
      <c r="BH23" s="124" t="str">
        <f t="shared" si="1"/>
        <v/>
      </c>
      <c r="BI23" s="128" t="e">
        <f ca="1">IF(AND($AX23&lt;&gt;"",BE23&lt;&gt;"",BG23&gt;=IF(BG24="",0,BG24)),SUM(INDIRECT("bh"&amp;ROW()-BG23+1):BH23),"")</f>
        <v>#N/A</v>
      </c>
      <c r="BJ23" s="128" t="e">
        <f t="shared" ca="1" si="11"/>
        <v>#N/A</v>
      </c>
      <c r="BK23" s="128" t="e">
        <f t="shared" ca="1" si="12"/>
        <v>#N/A</v>
      </c>
      <c r="BL23" s="128" t="e">
        <f ca="1">IF(BK23="","",LEFT(AX23,3)&amp;TEXT(VLOOKUP(BK23,基本設定!$D$3:$E$50,2,FALSE),"000"))</f>
        <v>#N/A</v>
      </c>
      <c r="BM23" s="128" t="e">
        <f ca="1">IF(BL23="","",VLOOKUP(BL23,単価設定!$A$3:$F$477,6,FALSE))</f>
        <v>#N/A</v>
      </c>
      <c r="BN23" s="128" t="str">
        <f t="shared" si="42"/>
        <v/>
      </c>
      <c r="BO23" s="128" t="str">
        <f t="shared" si="13"/>
        <v/>
      </c>
      <c r="BP23" s="124" t="str">
        <f t="shared" si="14"/>
        <v/>
      </c>
      <c r="BQ23" s="128" t="str">
        <f t="shared" si="15"/>
        <v/>
      </c>
      <c r="BR23" s="129" t="str">
        <f t="shared" si="16"/>
        <v/>
      </c>
      <c r="BS23" s="129" t="str">
        <f t="shared" si="17"/>
        <v/>
      </c>
      <c r="BT23" s="127" t="str">
        <f t="shared" si="18"/>
        <v/>
      </c>
      <c r="BU23" s="127" t="str">
        <f t="shared" si="19"/>
        <v/>
      </c>
      <c r="BV23" s="126" t="str">
        <f t="shared" si="20"/>
        <v/>
      </c>
      <c r="BW23" s="126" t="str">
        <f t="shared" si="21"/>
        <v/>
      </c>
      <c r="BX23" s="128" t="str">
        <f t="shared" si="43"/>
        <v/>
      </c>
      <c r="BY23" s="124" t="str">
        <f t="shared" si="2"/>
        <v/>
      </c>
      <c r="BZ23" s="128" t="e">
        <f ca="1">IF(AND($AX23&lt;&gt;"",BV23&lt;&gt;"",BX23&gt;=IF(BX24="",0,BX24)),SUM(INDIRECT("by" &amp; ROW()-BX23+1):BY23),"")</f>
        <v>#N/A</v>
      </c>
      <c r="CA23" s="128" t="e">
        <f t="shared" ca="1" si="22"/>
        <v>#N/A</v>
      </c>
      <c r="CB23" s="128" t="e">
        <f t="shared" ca="1" si="23"/>
        <v>#N/A</v>
      </c>
      <c r="CC23" s="128" t="e">
        <f ca="1">IF(CB23="","",LEFT($AX23,3)&amp;TEXT(VLOOKUP(CB23,基本設定!$D$3:$E$50,2,FALSE),"100"))</f>
        <v>#N/A</v>
      </c>
      <c r="CD23" s="128" t="e">
        <f ca="1">IF(CC23="","",VLOOKUP(CC23,単価設定!$A$3:$F$477,6,FALSE))</f>
        <v>#N/A</v>
      </c>
      <c r="CE23" s="128" t="str">
        <f t="shared" si="44"/>
        <v/>
      </c>
      <c r="CF23" s="128" t="str">
        <f t="shared" si="24"/>
        <v/>
      </c>
      <c r="CG23" s="128" t="e">
        <f t="shared" ca="1" si="25"/>
        <v>#N/A</v>
      </c>
      <c r="CH23" s="128" t="e">
        <f ca="1">IF(CG23="","",VLOOKUP(CG23,単価設定!$A$3:$F$478,6,FALSE))</f>
        <v>#N/A</v>
      </c>
      <c r="CI23" s="128" t="e">
        <f t="shared" ca="1" si="26"/>
        <v>#N/A</v>
      </c>
      <c r="CJ23" s="128" t="e">
        <f ca="1">IF(CI23="","",VLOOKUP(CI23,単価設定!$A$3:$F$478,6,FALSE))</f>
        <v>#N/A</v>
      </c>
      <c r="CK23" s="128" t="e">
        <f t="shared" ca="1" si="27"/>
        <v>#N/A</v>
      </c>
      <c r="CL23" s="128" t="e">
        <f ca="1">SUM(CK$15:$CK23)</f>
        <v>#N/A</v>
      </c>
      <c r="CM23" s="128" t="e">
        <f t="shared" ca="1" si="28"/>
        <v>#N/A</v>
      </c>
      <c r="CN23" s="128" t="e">
        <f t="shared" ca="1" si="47"/>
        <v>#N/A</v>
      </c>
      <c r="CO23" s="128" t="e">
        <f t="shared" ca="1" si="29"/>
        <v>#N/A</v>
      </c>
      <c r="CP23" s="146" t="e">
        <f t="shared" ca="1" si="30"/>
        <v>#N/A</v>
      </c>
      <c r="CQ23" s="146" t="e">
        <f t="shared" ca="1" si="31"/>
        <v>#N/A</v>
      </c>
      <c r="CR23" s="146" t="e">
        <f t="shared" ca="1" si="32"/>
        <v>#N/A</v>
      </c>
      <c r="CS23" s="146" t="e">
        <f t="shared" ca="1" si="33"/>
        <v>#N/A</v>
      </c>
      <c r="CT23" s="128" t="e">
        <f ca="1">IF(BL23&lt;&gt;"",IF(COUNTIF(BL$15:BL23,BL23)=1,ROW(),""),"")</f>
        <v>#N/A</v>
      </c>
      <c r="CU23" s="128" t="e">
        <f ca="1">IF(CB23&lt;&gt;"",IF(COUNTIF(CB$15:CB23,CB23)=1,ROW(),""),"")</f>
        <v>#N/A</v>
      </c>
      <c r="CV23" s="128" t="e">
        <f ca="1">IF(CG23&lt;&gt;"",IF(COUNTIF(CG$15:CG23,CG23)=1,ROW(),""),"")</f>
        <v>#N/A</v>
      </c>
      <c r="CW23" s="146" t="e">
        <f ca="1">IF(CI23&lt;&gt;"",IF(COUNTIF(CI$15:CI23,CI23)=1,ROW(),""),"")</f>
        <v>#N/A</v>
      </c>
      <c r="CX23" s="128" t="str">
        <f t="shared" ca="1" si="34"/>
        <v/>
      </c>
      <c r="CY23" s="128" t="str">
        <f t="shared" ca="1" si="35"/>
        <v/>
      </c>
      <c r="CZ23" s="128" t="str">
        <f t="shared" ca="1" si="36"/>
        <v/>
      </c>
      <c r="DA23" s="146" t="str">
        <f t="shared" ca="1" si="37"/>
        <v/>
      </c>
      <c r="DB23" s="32"/>
      <c r="DD23" s="65"/>
      <c r="DE23" s="326"/>
      <c r="DF23" s="327"/>
      <c r="DG23" s="328"/>
      <c r="DH23" s="303" t="str">
        <f ca="1">IFERROR(VLOOKUP(TEXT(SMALL($CX$15:$DA$143,4),"000000"),単価設定!$A$3:$F$478,1,FALSE),"")</f>
        <v/>
      </c>
      <c r="DI23" s="304"/>
      <c r="DJ23" s="304"/>
      <c r="DK23" s="304"/>
      <c r="DL23" s="304"/>
      <c r="DM23" s="304"/>
      <c r="DN23" s="304"/>
      <c r="DO23" s="304"/>
      <c r="DP23" s="305"/>
      <c r="DQ23" s="306" t="str">
        <f ca="1">IF(ISERROR(VLOOKUP(DH23,単価設定!$A$3:$F$478,4,FALSE)),"",VLOOKUP(DH23,単価設定!$A$3:$F$478,4,FALSE))</f>
        <v/>
      </c>
      <c r="DR23" s="307"/>
      <c r="DS23" s="307"/>
      <c r="DT23" s="307"/>
      <c r="DU23" s="307"/>
      <c r="DV23" s="307"/>
      <c r="DW23" s="307"/>
      <c r="DX23" s="307"/>
      <c r="DY23" s="307"/>
      <c r="DZ23" s="307"/>
      <c r="EA23" s="307"/>
      <c r="EB23" s="307"/>
      <c r="EC23" s="308"/>
      <c r="ED23" s="264" t="str">
        <f ca="1">IF(ISERROR(VLOOKUP(DH23,単価設定!$A$3:$F$478,5,FALSE)),"",VLOOKUP(DH23,単価設定!$A$3:$F$478,5,FALSE))</f>
        <v/>
      </c>
      <c r="EE23" s="265"/>
      <c r="EF23" s="265"/>
      <c r="EG23" s="265"/>
      <c r="EH23" s="265"/>
      <c r="EI23" s="265"/>
      <c r="EJ23" s="265"/>
      <c r="EK23" s="265"/>
      <c r="EL23" s="281"/>
      <c r="EM23" s="303" t="str">
        <f ca="1">IF(DH23="","",COUNTIF($BL$15:$BL$143,DH23)+COUNTIF($CC$15:$CC$143,DH23)+COUNTIF($CG$15:$CG$143,DH23)+COUNTIF($CI$15:$CI$143,DH23))</f>
        <v/>
      </c>
      <c r="EN23" s="304"/>
      <c r="EO23" s="304"/>
      <c r="EP23" s="304"/>
      <c r="EQ23" s="305"/>
      <c r="ER23" s="264" t="str">
        <f ca="1">IF(AND(ED23&lt;&gt;"",EM23&lt;&gt;""),IF(ED23*EM23=0,"",ED23*EM23),"")</f>
        <v/>
      </c>
      <c r="ES23" s="265"/>
      <c r="ET23" s="265"/>
      <c r="EU23" s="265"/>
      <c r="EV23" s="265"/>
      <c r="EW23" s="265"/>
      <c r="EX23" s="265"/>
      <c r="EY23" s="265"/>
      <c r="EZ23" s="265"/>
      <c r="FA23" s="265"/>
      <c r="FB23" s="281"/>
      <c r="FC23" s="258"/>
      <c r="FD23" s="259"/>
      <c r="FE23" s="259"/>
      <c r="FF23" s="260"/>
      <c r="FG23" s="64"/>
      <c r="FH23" s="32"/>
      <c r="FI23" s="32"/>
      <c r="FJ23" s="32"/>
      <c r="FK23" s="32"/>
      <c r="FL23" s="65"/>
      <c r="IA23" s="64"/>
      <c r="IB23" s="57"/>
      <c r="IC23" s="57"/>
      <c r="IE23" s="57"/>
      <c r="IO23" s="446">
        <f ca="1">EG142</f>
        <v>0</v>
      </c>
      <c r="IP23" s="446"/>
      <c r="IQ23" s="446"/>
      <c r="IR23" s="446"/>
      <c r="IS23" s="446"/>
      <c r="IT23" s="446"/>
      <c r="IU23" s="446"/>
      <c r="IV23" s="446"/>
      <c r="IW23" s="446"/>
      <c r="IX23" s="446"/>
      <c r="IY23" s="446"/>
      <c r="IZ23" s="446"/>
      <c r="JA23" s="446"/>
      <c r="JB23" s="446"/>
      <c r="JC23" s="446"/>
      <c r="JD23" s="446"/>
      <c r="JE23" s="232" t="s">
        <v>724</v>
      </c>
      <c r="JF23" s="232"/>
      <c r="JG23" s="232"/>
      <c r="JH23" s="232"/>
      <c r="JI23" s="232"/>
      <c r="JJ23" s="232"/>
      <c r="JK23" s="232"/>
      <c r="KE23" s="57"/>
      <c r="KF23" s="32"/>
      <c r="KG23" s="32"/>
      <c r="KH23" s="153"/>
      <c r="KI23" s="154"/>
      <c r="KJ23" s="154"/>
      <c r="KK23" s="396"/>
      <c r="KL23" s="396"/>
      <c r="KM23" s="396" t="s">
        <v>737</v>
      </c>
      <c r="KN23" s="396"/>
      <c r="KO23" s="396"/>
      <c r="KP23" s="396"/>
      <c r="KQ23" s="396"/>
      <c r="KR23" s="396"/>
      <c r="KS23" s="396"/>
      <c r="KT23" s="396"/>
      <c r="KU23" s="396"/>
      <c r="KV23" s="396"/>
      <c r="KW23" s="396"/>
      <c r="KX23" s="396"/>
      <c r="KY23" s="396"/>
      <c r="KZ23" s="396"/>
      <c r="LA23" s="396"/>
      <c r="LB23" s="396"/>
      <c r="LC23" s="396"/>
      <c r="LD23" s="396"/>
      <c r="LE23" s="396"/>
      <c r="LF23" s="396"/>
      <c r="LG23" s="396"/>
      <c r="LH23" s="396"/>
      <c r="LI23" s="396"/>
      <c r="LJ23" s="396"/>
      <c r="LK23" s="396"/>
      <c r="LL23" s="396"/>
      <c r="LM23" s="396"/>
      <c r="LN23" s="396"/>
      <c r="LO23" s="396"/>
      <c r="LP23" s="396"/>
      <c r="LQ23" s="396"/>
      <c r="LR23" s="396"/>
      <c r="LS23" s="396"/>
      <c r="LT23" s="396"/>
      <c r="LU23" s="396"/>
      <c r="LV23" s="397">
        <f>SUM(KO18,LV21)</f>
        <v>0</v>
      </c>
      <c r="LW23" s="396"/>
      <c r="LX23" s="396"/>
      <c r="LY23" s="396"/>
      <c r="LZ23" s="396"/>
      <c r="MA23" s="396"/>
      <c r="MB23" s="396"/>
      <c r="MC23" s="396"/>
      <c r="MD23" s="396"/>
      <c r="ME23" s="396"/>
      <c r="MF23" s="396"/>
      <c r="MG23" s="396"/>
      <c r="MH23" s="396"/>
      <c r="MI23" s="154"/>
      <c r="MJ23" s="154"/>
      <c r="MK23" s="154"/>
      <c r="ML23" s="153"/>
      <c r="MM23" s="32"/>
      <c r="MN23" s="32"/>
    </row>
    <row r="24" spans="2:352" ht="18" customHeight="1" x14ac:dyDescent="0.15">
      <c r="B24" s="244"/>
      <c r="C24" s="244"/>
      <c r="D24" s="244"/>
      <c r="E24" s="268" t="str">
        <f>IF(B24="","",TEXT(TEXT(請求書!$D$15,"YYYY/MM") &amp; "/" &amp; TEXT(B24,"00"),"AAA"))</f>
        <v/>
      </c>
      <c r="F24" s="269"/>
      <c r="G24" s="269"/>
      <c r="H24" s="270"/>
      <c r="I24" s="271"/>
      <c r="J24" s="271"/>
      <c r="K24" s="271"/>
      <c r="L24" s="271"/>
      <c r="M24" s="271"/>
      <c r="N24" s="271"/>
      <c r="O24" s="272" t="str">
        <f t="shared" si="3"/>
        <v/>
      </c>
      <c r="P24" s="272"/>
      <c r="Q24" s="273" t="str">
        <f t="shared" si="48"/>
        <v/>
      </c>
      <c r="R24" s="274"/>
      <c r="S24" s="274"/>
      <c r="T24" s="274"/>
      <c r="U24" s="274"/>
      <c r="V24" s="275"/>
      <c r="W24" s="276" t="str">
        <f t="shared" si="38"/>
        <v/>
      </c>
      <c r="X24" s="277"/>
      <c r="Y24" s="277"/>
      <c r="Z24" s="277"/>
      <c r="AA24" s="278"/>
      <c r="AB24" s="249"/>
      <c r="AC24" s="250"/>
      <c r="AD24" s="249"/>
      <c r="AE24" s="250"/>
      <c r="AF24" s="251" t="str">
        <f t="shared" si="0"/>
        <v/>
      </c>
      <c r="AG24" s="252"/>
      <c r="AH24" s="253"/>
      <c r="AI24" s="254" t="str">
        <f t="shared" si="45"/>
        <v/>
      </c>
      <c r="AJ24" s="255"/>
      <c r="AK24" s="256"/>
      <c r="AL24" s="254" t="str">
        <f t="shared" si="46"/>
        <v/>
      </c>
      <c r="AM24" s="255"/>
      <c r="AN24" s="256"/>
      <c r="AO24" s="257"/>
      <c r="AP24" s="257"/>
      <c r="AQ24" s="257"/>
      <c r="AR24" s="257"/>
      <c r="AS24" s="244"/>
      <c r="AT24" s="244"/>
      <c r="AU24" s="244"/>
      <c r="AV24" s="244"/>
      <c r="AW24" s="100"/>
      <c r="AX24" s="90" t="e">
        <f t="shared" ca="1" si="4"/>
        <v>#N/A</v>
      </c>
      <c r="AY24" s="124" t="str">
        <f t="shared" si="39"/>
        <v/>
      </c>
      <c r="AZ24" s="125" t="str">
        <f t="shared" si="40"/>
        <v/>
      </c>
      <c r="BA24" s="126" t="str">
        <f t="shared" si="5"/>
        <v/>
      </c>
      <c r="BB24" s="126" t="str">
        <f t="shared" si="6"/>
        <v/>
      </c>
      <c r="BC24" s="127" t="str">
        <f t="shared" si="7"/>
        <v/>
      </c>
      <c r="BD24" s="127" t="str">
        <f t="shared" si="8"/>
        <v/>
      </c>
      <c r="BE24" s="126" t="str">
        <f t="shared" si="9"/>
        <v/>
      </c>
      <c r="BF24" s="126" t="str">
        <f t="shared" si="10"/>
        <v/>
      </c>
      <c r="BG24" s="128" t="str">
        <f t="shared" si="41"/>
        <v/>
      </c>
      <c r="BH24" s="124" t="str">
        <f t="shared" si="1"/>
        <v/>
      </c>
      <c r="BI24" s="128" t="e">
        <f ca="1">IF(AND($AX24&lt;&gt;"",BE24&lt;&gt;"",BG24&gt;=IF(BG25="",0,BG25)),SUM(INDIRECT("bh"&amp;ROW()-BG24+1):BH24),"")</f>
        <v>#N/A</v>
      </c>
      <c r="BJ24" s="128" t="e">
        <f t="shared" ca="1" si="11"/>
        <v>#N/A</v>
      </c>
      <c r="BK24" s="128" t="e">
        <f t="shared" ca="1" si="12"/>
        <v>#N/A</v>
      </c>
      <c r="BL24" s="128" t="e">
        <f ca="1">IF(BK24="","",LEFT(AX24,3)&amp;TEXT(VLOOKUP(BK24,基本設定!$D$3:$E$50,2,FALSE),"000"))</f>
        <v>#N/A</v>
      </c>
      <c r="BM24" s="128" t="e">
        <f ca="1">IF(BL24="","",VLOOKUP(BL24,単価設定!$A$3:$F$477,6,FALSE))</f>
        <v>#N/A</v>
      </c>
      <c r="BN24" s="128" t="str">
        <f t="shared" si="42"/>
        <v/>
      </c>
      <c r="BO24" s="128" t="str">
        <f t="shared" si="13"/>
        <v/>
      </c>
      <c r="BP24" s="124" t="str">
        <f t="shared" si="14"/>
        <v/>
      </c>
      <c r="BQ24" s="128" t="str">
        <f t="shared" si="15"/>
        <v/>
      </c>
      <c r="BR24" s="129" t="str">
        <f t="shared" si="16"/>
        <v/>
      </c>
      <c r="BS24" s="129" t="str">
        <f t="shared" si="17"/>
        <v/>
      </c>
      <c r="BT24" s="127" t="str">
        <f t="shared" si="18"/>
        <v/>
      </c>
      <c r="BU24" s="127" t="str">
        <f t="shared" si="19"/>
        <v/>
      </c>
      <c r="BV24" s="126" t="str">
        <f t="shared" si="20"/>
        <v/>
      </c>
      <c r="BW24" s="126" t="str">
        <f t="shared" si="21"/>
        <v/>
      </c>
      <c r="BX24" s="128" t="str">
        <f t="shared" si="43"/>
        <v/>
      </c>
      <c r="BY24" s="124" t="str">
        <f t="shared" si="2"/>
        <v/>
      </c>
      <c r="BZ24" s="128" t="e">
        <f ca="1">IF(AND($AX24&lt;&gt;"",BV24&lt;&gt;"",BX24&gt;=IF(BX25="",0,BX25)),SUM(INDIRECT("by" &amp; ROW()-BX24+1):BY24),"")</f>
        <v>#N/A</v>
      </c>
      <c r="CA24" s="128" t="e">
        <f t="shared" ca="1" si="22"/>
        <v>#N/A</v>
      </c>
      <c r="CB24" s="128" t="e">
        <f t="shared" ca="1" si="23"/>
        <v>#N/A</v>
      </c>
      <c r="CC24" s="128" t="e">
        <f ca="1">IF(CB24="","",LEFT($AX24,3)&amp;TEXT(VLOOKUP(CB24,基本設定!$D$3:$E$50,2,FALSE),"100"))</f>
        <v>#N/A</v>
      </c>
      <c r="CD24" s="128" t="e">
        <f ca="1">IF(CC24="","",VLOOKUP(CC24,単価設定!$A$3:$F$477,6,FALSE))</f>
        <v>#N/A</v>
      </c>
      <c r="CE24" s="128" t="str">
        <f t="shared" si="44"/>
        <v/>
      </c>
      <c r="CF24" s="128" t="str">
        <f t="shared" si="24"/>
        <v/>
      </c>
      <c r="CG24" s="128" t="e">
        <f t="shared" ca="1" si="25"/>
        <v>#N/A</v>
      </c>
      <c r="CH24" s="128" t="e">
        <f ca="1">IF(CG24="","",VLOOKUP(CG24,単価設定!$A$3:$F$478,6,FALSE))</f>
        <v>#N/A</v>
      </c>
      <c r="CI24" s="128" t="e">
        <f t="shared" ca="1" si="26"/>
        <v>#N/A</v>
      </c>
      <c r="CJ24" s="128" t="e">
        <f ca="1">IF(CI24="","",VLOOKUP(CI24,単価設定!$A$3:$F$478,6,FALSE))</f>
        <v>#N/A</v>
      </c>
      <c r="CK24" s="128" t="e">
        <f t="shared" ca="1" si="27"/>
        <v>#N/A</v>
      </c>
      <c r="CL24" s="128" t="e">
        <f ca="1">SUM(CK$15:$CK24)</f>
        <v>#N/A</v>
      </c>
      <c r="CM24" s="128" t="e">
        <f t="shared" ca="1" si="28"/>
        <v>#N/A</v>
      </c>
      <c r="CN24" s="128" t="e">
        <f t="shared" ca="1" si="47"/>
        <v>#N/A</v>
      </c>
      <c r="CO24" s="128" t="e">
        <f t="shared" ca="1" si="29"/>
        <v>#N/A</v>
      </c>
      <c r="CP24" s="146" t="e">
        <f t="shared" ca="1" si="30"/>
        <v>#N/A</v>
      </c>
      <c r="CQ24" s="146" t="e">
        <f t="shared" ca="1" si="31"/>
        <v>#N/A</v>
      </c>
      <c r="CR24" s="146" t="e">
        <f t="shared" ca="1" si="32"/>
        <v>#N/A</v>
      </c>
      <c r="CS24" s="146" t="e">
        <f t="shared" ca="1" si="33"/>
        <v>#N/A</v>
      </c>
      <c r="CT24" s="128" t="e">
        <f ca="1">IF(BL24&lt;&gt;"",IF(COUNTIF(BL$15:BL24,BL24)=1,ROW(),""),"")</f>
        <v>#N/A</v>
      </c>
      <c r="CU24" s="128" t="e">
        <f ca="1">IF(CB24&lt;&gt;"",IF(COUNTIF(CB$15:CB24,CB24)=1,ROW(),""),"")</f>
        <v>#N/A</v>
      </c>
      <c r="CV24" s="128" t="e">
        <f ca="1">IF(CG24&lt;&gt;"",IF(COUNTIF(CG$15:CG24,CG24)=1,ROW(),""),"")</f>
        <v>#N/A</v>
      </c>
      <c r="CW24" s="146" t="e">
        <f ca="1">IF(CI24&lt;&gt;"",IF(COUNTIF(CI$15:CI24,CI24)=1,ROW(),""),"")</f>
        <v>#N/A</v>
      </c>
      <c r="CX24" s="128" t="str">
        <f t="shared" ca="1" si="34"/>
        <v/>
      </c>
      <c r="CY24" s="128" t="str">
        <f t="shared" ca="1" si="35"/>
        <v/>
      </c>
      <c r="CZ24" s="128" t="str">
        <f t="shared" ca="1" si="36"/>
        <v/>
      </c>
      <c r="DA24" s="146" t="str">
        <f t="shared" ca="1" si="37"/>
        <v/>
      </c>
      <c r="DB24" s="32"/>
      <c r="DD24" s="65"/>
      <c r="DE24" s="326"/>
      <c r="DF24" s="327"/>
      <c r="DG24" s="328"/>
      <c r="DH24" s="211"/>
      <c r="DI24" s="212"/>
      <c r="DJ24" s="212"/>
      <c r="DK24" s="212"/>
      <c r="DL24" s="212"/>
      <c r="DM24" s="212"/>
      <c r="DN24" s="212"/>
      <c r="DO24" s="212"/>
      <c r="DP24" s="213"/>
      <c r="DQ24" s="312"/>
      <c r="DR24" s="313"/>
      <c r="DS24" s="313"/>
      <c r="DT24" s="313"/>
      <c r="DU24" s="313"/>
      <c r="DV24" s="313"/>
      <c r="DW24" s="313"/>
      <c r="DX24" s="313"/>
      <c r="DY24" s="313"/>
      <c r="DZ24" s="313"/>
      <c r="EA24" s="313"/>
      <c r="EB24" s="313"/>
      <c r="EC24" s="314"/>
      <c r="ED24" s="266"/>
      <c r="EE24" s="267"/>
      <c r="EF24" s="267"/>
      <c r="EG24" s="267"/>
      <c r="EH24" s="267"/>
      <c r="EI24" s="267"/>
      <c r="EJ24" s="267"/>
      <c r="EK24" s="267"/>
      <c r="EL24" s="282"/>
      <c r="EM24" s="211"/>
      <c r="EN24" s="212"/>
      <c r="EO24" s="212"/>
      <c r="EP24" s="212"/>
      <c r="EQ24" s="213"/>
      <c r="ER24" s="266"/>
      <c r="ES24" s="267"/>
      <c r="ET24" s="267"/>
      <c r="EU24" s="267"/>
      <c r="EV24" s="267"/>
      <c r="EW24" s="267"/>
      <c r="EX24" s="267"/>
      <c r="EY24" s="267"/>
      <c r="EZ24" s="267"/>
      <c r="FA24" s="267"/>
      <c r="FB24" s="282"/>
      <c r="FC24" s="261"/>
      <c r="FD24" s="262"/>
      <c r="FE24" s="262"/>
      <c r="FF24" s="263"/>
      <c r="FG24" s="64"/>
      <c r="FH24" s="32"/>
      <c r="FI24" s="32"/>
      <c r="FJ24" s="32"/>
      <c r="FK24" s="32"/>
      <c r="FL24" s="65"/>
      <c r="FM24" s="32"/>
      <c r="FN24" s="429" t="s">
        <v>147</v>
      </c>
      <c r="FO24" s="429"/>
      <c r="FP24" s="429"/>
      <c r="FQ24" s="429"/>
      <c r="FR24" s="429"/>
      <c r="FS24" s="429"/>
      <c r="FT24" s="429"/>
      <c r="FU24" s="429"/>
      <c r="FV24" s="429"/>
      <c r="FW24" s="429"/>
      <c r="FX24" s="429"/>
      <c r="FY24" s="429"/>
      <c r="FZ24" s="429"/>
      <c r="GA24" s="429"/>
      <c r="GB24" s="429"/>
      <c r="GC24" s="429"/>
      <c r="GD24" s="429"/>
      <c r="GE24" s="429"/>
      <c r="GF24" s="429"/>
      <c r="GG24" s="429"/>
      <c r="GH24" s="429"/>
      <c r="GI24" s="429"/>
      <c r="GJ24" s="429"/>
      <c r="GK24" s="429"/>
      <c r="GL24" s="429"/>
      <c r="GM24" s="429"/>
      <c r="GN24" s="429"/>
      <c r="GO24" s="429"/>
      <c r="GP24" s="429"/>
      <c r="GQ24" s="429"/>
      <c r="GR24" s="429"/>
      <c r="GS24" s="429"/>
      <c r="GT24" s="429"/>
      <c r="GU24" s="429"/>
      <c r="GV24" s="429"/>
      <c r="GW24" s="429"/>
      <c r="GX24" s="429"/>
      <c r="GY24" s="429"/>
      <c r="GZ24" s="429"/>
      <c r="HA24" s="429"/>
      <c r="HB24" s="429"/>
      <c r="HC24" s="429"/>
      <c r="HD24" s="429"/>
      <c r="HE24" s="429"/>
      <c r="HF24" s="429"/>
      <c r="HG24" s="429"/>
      <c r="HH24" s="429"/>
      <c r="HI24" s="429"/>
      <c r="HJ24" s="429"/>
      <c r="HK24" s="429"/>
      <c r="HL24" s="429"/>
      <c r="HM24" s="429"/>
      <c r="HN24" s="429"/>
      <c r="HO24" s="429"/>
      <c r="HP24" s="429"/>
      <c r="HQ24" s="429"/>
      <c r="HR24" s="429"/>
      <c r="HS24" s="429"/>
      <c r="HT24" s="429"/>
      <c r="HU24" s="429"/>
      <c r="HV24" s="429"/>
      <c r="HW24" s="429"/>
      <c r="HX24" s="429"/>
      <c r="HY24" s="429"/>
      <c r="HZ24" s="32"/>
      <c r="IA24" s="64"/>
      <c r="IB24" s="57"/>
      <c r="IC24" s="57"/>
      <c r="ID24" s="57"/>
      <c r="IE24" s="57"/>
      <c r="IF24" s="57"/>
      <c r="IG24" s="57"/>
      <c r="IH24" s="57"/>
      <c r="II24" s="57"/>
      <c r="IJ24" s="57"/>
      <c r="IK24" s="57"/>
      <c r="IL24" s="57"/>
      <c r="IM24" s="57"/>
      <c r="IN24" s="57"/>
      <c r="IO24" s="446"/>
      <c r="IP24" s="446"/>
      <c r="IQ24" s="446"/>
      <c r="IR24" s="446"/>
      <c r="IS24" s="446"/>
      <c r="IT24" s="446"/>
      <c r="IU24" s="446"/>
      <c r="IV24" s="446"/>
      <c r="IW24" s="446"/>
      <c r="IX24" s="446"/>
      <c r="IY24" s="446"/>
      <c r="IZ24" s="446"/>
      <c r="JA24" s="446"/>
      <c r="JB24" s="446"/>
      <c r="JC24" s="446"/>
      <c r="JD24" s="446"/>
      <c r="JE24" s="232"/>
      <c r="JF24" s="232"/>
      <c r="JG24" s="232"/>
      <c r="JH24" s="232"/>
      <c r="JI24" s="232"/>
      <c r="JJ24" s="232"/>
      <c r="JK24" s="232"/>
      <c r="JL24" s="57"/>
      <c r="JM24" s="57"/>
      <c r="JN24" s="57"/>
      <c r="JO24" s="57"/>
      <c r="JP24" s="57"/>
      <c r="JQ24" s="57"/>
      <c r="JR24" s="57"/>
      <c r="JS24" s="57"/>
      <c r="JT24" s="57"/>
      <c r="JU24" s="57"/>
      <c r="JV24" s="57"/>
      <c r="JW24" s="57"/>
      <c r="JX24" s="57"/>
      <c r="JY24" s="57"/>
      <c r="JZ24" s="57"/>
      <c r="KA24" s="57"/>
      <c r="KB24" s="57"/>
      <c r="KC24" s="57"/>
      <c r="KD24" s="57"/>
      <c r="KE24" s="57"/>
      <c r="KF24" s="32"/>
      <c r="KG24" s="32"/>
      <c r="KH24" s="153"/>
      <c r="KI24" s="154"/>
      <c r="KJ24" s="154"/>
      <c r="KK24" s="396"/>
      <c r="KL24" s="396"/>
      <c r="KM24" s="396"/>
      <c r="KN24" s="396"/>
      <c r="KO24" s="396"/>
      <c r="KP24" s="396"/>
      <c r="KQ24" s="396"/>
      <c r="KR24" s="396"/>
      <c r="KS24" s="396"/>
      <c r="KT24" s="396"/>
      <c r="KU24" s="396"/>
      <c r="KV24" s="396"/>
      <c r="KW24" s="396"/>
      <c r="KX24" s="396"/>
      <c r="KY24" s="396"/>
      <c r="KZ24" s="396"/>
      <c r="LA24" s="396"/>
      <c r="LB24" s="396"/>
      <c r="LC24" s="396"/>
      <c r="LD24" s="396"/>
      <c r="LE24" s="396"/>
      <c r="LF24" s="396"/>
      <c r="LG24" s="396"/>
      <c r="LH24" s="396"/>
      <c r="LI24" s="396"/>
      <c r="LJ24" s="396"/>
      <c r="LK24" s="396"/>
      <c r="LL24" s="396"/>
      <c r="LM24" s="396"/>
      <c r="LN24" s="396"/>
      <c r="LO24" s="396"/>
      <c r="LP24" s="396"/>
      <c r="LQ24" s="396"/>
      <c r="LR24" s="396"/>
      <c r="LS24" s="396"/>
      <c r="LT24" s="396"/>
      <c r="LU24" s="396"/>
      <c r="LV24" s="396"/>
      <c r="LW24" s="396"/>
      <c r="LX24" s="396"/>
      <c r="LY24" s="396"/>
      <c r="LZ24" s="396"/>
      <c r="MA24" s="396"/>
      <c r="MB24" s="396"/>
      <c r="MC24" s="396"/>
      <c r="MD24" s="396"/>
      <c r="ME24" s="396"/>
      <c r="MF24" s="396"/>
      <c r="MG24" s="396"/>
      <c r="MH24" s="396"/>
      <c r="MI24" s="154"/>
      <c r="MJ24" s="154"/>
      <c r="MK24" s="154"/>
      <c r="ML24" s="153"/>
      <c r="MM24" s="32"/>
      <c r="MN24" s="32"/>
    </row>
    <row r="25" spans="2:352" ht="18" customHeight="1" x14ac:dyDescent="0.15">
      <c r="B25" s="244"/>
      <c r="C25" s="244"/>
      <c r="D25" s="244"/>
      <c r="E25" s="268" t="str">
        <f>IF(B25="","",TEXT(TEXT(請求書!$D$15,"YYYY/MM") &amp; "/" &amp; TEXT(B25,"00"),"AAA"))</f>
        <v/>
      </c>
      <c r="F25" s="269"/>
      <c r="G25" s="269"/>
      <c r="H25" s="270"/>
      <c r="I25" s="271"/>
      <c r="J25" s="271"/>
      <c r="K25" s="271"/>
      <c r="L25" s="271"/>
      <c r="M25" s="271"/>
      <c r="N25" s="271"/>
      <c r="O25" s="272" t="str">
        <f t="shared" si="3"/>
        <v/>
      </c>
      <c r="P25" s="272"/>
      <c r="Q25" s="273" t="str">
        <f t="shared" si="48"/>
        <v/>
      </c>
      <c r="R25" s="274"/>
      <c r="S25" s="274"/>
      <c r="T25" s="274"/>
      <c r="U25" s="274"/>
      <c r="V25" s="275"/>
      <c r="W25" s="276" t="str">
        <f t="shared" si="38"/>
        <v/>
      </c>
      <c r="X25" s="277"/>
      <c r="Y25" s="277"/>
      <c r="Z25" s="277"/>
      <c r="AA25" s="278"/>
      <c r="AB25" s="249"/>
      <c r="AC25" s="250"/>
      <c r="AD25" s="249"/>
      <c r="AE25" s="250"/>
      <c r="AF25" s="251" t="str">
        <f t="shared" si="0"/>
        <v/>
      </c>
      <c r="AG25" s="252"/>
      <c r="AH25" s="253"/>
      <c r="AI25" s="254" t="str">
        <f t="shared" si="45"/>
        <v/>
      </c>
      <c r="AJ25" s="255"/>
      <c r="AK25" s="256"/>
      <c r="AL25" s="254" t="str">
        <f t="shared" si="46"/>
        <v/>
      </c>
      <c r="AM25" s="255"/>
      <c r="AN25" s="256"/>
      <c r="AO25" s="257"/>
      <c r="AP25" s="257"/>
      <c r="AQ25" s="257"/>
      <c r="AR25" s="257"/>
      <c r="AS25" s="244"/>
      <c r="AT25" s="244"/>
      <c r="AU25" s="244"/>
      <c r="AV25" s="244"/>
      <c r="AW25" s="100"/>
      <c r="AX25" s="90" t="e">
        <f t="shared" ca="1" si="4"/>
        <v>#N/A</v>
      </c>
      <c r="AY25" s="124" t="str">
        <f t="shared" si="39"/>
        <v/>
      </c>
      <c r="AZ25" s="125" t="str">
        <f t="shared" si="40"/>
        <v/>
      </c>
      <c r="BA25" s="126" t="str">
        <f t="shared" si="5"/>
        <v/>
      </c>
      <c r="BB25" s="126" t="str">
        <f t="shared" si="6"/>
        <v/>
      </c>
      <c r="BC25" s="127" t="str">
        <f t="shared" si="7"/>
        <v/>
      </c>
      <c r="BD25" s="127" t="str">
        <f t="shared" si="8"/>
        <v/>
      </c>
      <c r="BE25" s="126" t="str">
        <f t="shared" si="9"/>
        <v/>
      </c>
      <c r="BF25" s="126" t="str">
        <f t="shared" si="10"/>
        <v/>
      </c>
      <c r="BG25" s="128" t="str">
        <f t="shared" si="41"/>
        <v/>
      </c>
      <c r="BH25" s="124" t="str">
        <f t="shared" si="1"/>
        <v/>
      </c>
      <c r="BI25" s="128" t="e">
        <f ca="1">IF(AND($AX25&lt;&gt;"",BE25&lt;&gt;"",BG25&gt;=IF(BG26="",0,BG26)),SUM(INDIRECT("bh"&amp;ROW()-BG25+1):BH25),"")</f>
        <v>#N/A</v>
      </c>
      <c r="BJ25" s="128" t="e">
        <f t="shared" ca="1" si="11"/>
        <v>#N/A</v>
      </c>
      <c r="BK25" s="128" t="e">
        <f t="shared" ca="1" si="12"/>
        <v>#N/A</v>
      </c>
      <c r="BL25" s="128" t="e">
        <f ca="1">IF(BK25="","",LEFT(AX25,3)&amp;TEXT(VLOOKUP(BK25,基本設定!$D$3:$E$50,2,FALSE),"000"))</f>
        <v>#N/A</v>
      </c>
      <c r="BM25" s="128" t="e">
        <f ca="1">IF(BL25="","",VLOOKUP(BL25,単価設定!$A$3:$F$477,6,FALSE))</f>
        <v>#N/A</v>
      </c>
      <c r="BN25" s="128" t="str">
        <f t="shared" si="42"/>
        <v/>
      </c>
      <c r="BO25" s="128" t="str">
        <f t="shared" si="13"/>
        <v/>
      </c>
      <c r="BP25" s="124" t="str">
        <f t="shared" si="14"/>
        <v/>
      </c>
      <c r="BQ25" s="128" t="str">
        <f t="shared" si="15"/>
        <v/>
      </c>
      <c r="BR25" s="129" t="str">
        <f t="shared" si="16"/>
        <v/>
      </c>
      <c r="BS25" s="129" t="str">
        <f t="shared" si="17"/>
        <v/>
      </c>
      <c r="BT25" s="127" t="str">
        <f t="shared" si="18"/>
        <v/>
      </c>
      <c r="BU25" s="127" t="str">
        <f t="shared" si="19"/>
        <v/>
      </c>
      <c r="BV25" s="126" t="str">
        <f t="shared" si="20"/>
        <v/>
      </c>
      <c r="BW25" s="126" t="str">
        <f t="shared" si="21"/>
        <v/>
      </c>
      <c r="BX25" s="128" t="str">
        <f t="shared" si="43"/>
        <v/>
      </c>
      <c r="BY25" s="124" t="str">
        <f t="shared" si="2"/>
        <v/>
      </c>
      <c r="BZ25" s="128" t="e">
        <f ca="1">IF(AND($AX25&lt;&gt;"",BV25&lt;&gt;"",BX25&gt;=IF(BX26="",0,BX26)),SUM(INDIRECT("by" &amp; ROW()-BX25+1):BY25),"")</f>
        <v>#N/A</v>
      </c>
      <c r="CA25" s="128" t="e">
        <f t="shared" ca="1" si="22"/>
        <v>#N/A</v>
      </c>
      <c r="CB25" s="128" t="e">
        <f t="shared" ca="1" si="23"/>
        <v>#N/A</v>
      </c>
      <c r="CC25" s="128" t="e">
        <f ca="1">IF(CB25="","",LEFT($AX25,3)&amp;TEXT(VLOOKUP(CB25,基本設定!$D$3:$E$50,2,FALSE),"100"))</f>
        <v>#N/A</v>
      </c>
      <c r="CD25" s="128" t="e">
        <f ca="1">IF(CC25="","",VLOOKUP(CC25,単価設定!$A$3:$F$477,6,FALSE))</f>
        <v>#N/A</v>
      </c>
      <c r="CE25" s="128" t="str">
        <f t="shared" si="44"/>
        <v/>
      </c>
      <c r="CF25" s="128" t="str">
        <f t="shared" si="24"/>
        <v/>
      </c>
      <c r="CG25" s="128" t="e">
        <f t="shared" ca="1" si="25"/>
        <v>#N/A</v>
      </c>
      <c r="CH25" s="128" t="e">
        <f ca="1">IF(CG25="","",VLOOKUP(CG25,単価設定!$A$3:$F$478,6,FALSE))</f>
        <v>#N/A</v>
      </c>
      <c r="CI25" s="128" t="e">
        <f t="shared" ca="1" si="26"/>
        <v>#N/A</v>
      </c>
      <c r="CJ25" s="128" t="e">
        <f ca="1">IF(CI25="","",VLOOKUP(CI25,単価設定!$A$3:$F$478,6,FALSE))</f>
        <v>#N/A</v>
      </c>
      <c r="CK25" s="128" t="e">
        <f t="shared" ca="1" si="27"/>
        <v>#N/A</v>
      </c>
      <c r="CL25" s="128" t="e">
        <f ca="1">SUM(CK$15:$CK25)</f>
        <v>#N/A</v>
      </c>
      <c r="CM25" s="128" t="e">
        <f t="shared" ca="1" si="28"/>
        <v>#N/A</v>
      </c>
      <c r="CN25" s="128" t="e">
        <f t="shared" ca="1" si="47"/>
        <v>#N/A</v>
      </c>
      <c r="CO25" s="128" t="e">
        <f t="shared" ca="1" si="29"/>
        <v>#N/A</v>
      </c>
      <c r="CP25" s="146" t="e">
        <f t="shared" ca="1" si="30"/>
        <v>#N/A</v>
      </c>
      <c r="CQ25" s="146" t="e">
        <f t="shared" ca="1" si="31"/>
        <v>#N/A</v>
      </c>
      <c r="CR25" s="146" t="e">
        <f t="shared" ca="1" si="32"/>
        <v>#N/A</v>
      </c>
      <c r="CS25" s="146" t="e">
        <f t="shared" ca="1" si="33"/>
        <v>#N/A</v>
      </c>
      <c r="CT25" s="128" t="e">
        <f ca="1">IF(BL25&lt;&gt;"",IF(COUNTIF(BL$15:BL25,BL25)=1,ROW(),""),"")</f>
        <v>#N/A</v>
      </c>
      <c r="CU25" s="128" t="e">
        <f ca="1">IF(CB25&lt;&gt;"",IF(COUNTIF(CB$15:CB25,CB25)=1,ROW(),""),"")</f>
        <v>#N/A</v>
      </c>
      <c r="CV25" s="128" t="e">
        <f ca="1">IF(CG25&lt;&gt;"",IF(COUNTIF(CG$15:CG25,CG25)=1,ROW(),""),"")</f>
        <v>#N/A</v>
      </c>
      <c r="CW25" s="146" t="e">
        <f ca="1">IF(CI25&lt;&gt;"",IF(COUNTIF(CI$15:CI25,CI25)=1,ROW(),""),"")</f>
        <v>#N/A</v>
      </c>
      <c r="CX25" s="128" t="str">
        <f t="shared" ca="1" si="34"/>
        <v/>
      </c>
      <c r="CY25" s="128" t="str">
        <f t="shared" ca="1" si="35"/>
        <v/>
      </c>
      <c r="CZ25" s="128" t="str">
        <f t="shared" ca="1" si="36"/>
        <v/>
      </c>
      <c r="DA25" s="146" t="str">
        <f t="shared" ca="1" si="37"/>
        <v/>
      </c>
      <c r="DB25" s="32"/>
      <c r="DD25" s="65"/>
      <c r="DE25" s="326"/>
      <c r="DF25" s="327"/>
      <c r="DG25" s="328"/>
      <c r="DH25" s="303" t="str">
        <f ca="1">IFERROR(VLOOKUP(TEXT(SMALL($CX$15:$DA$143,5),"000000"),単価設定!$A$3:$F$478,1,FALSE),"")</f>
        <v/>
      </c>
      <c r="DI25" s="304"/>
      <c r="DJ25" s="304"/>
      <c r="DK25" s="304"/>
      <c r="DL25" s="304"/>
      <c r="DM25" s="304"/>
      <c r="DN25" s="304"/>
      <c r="DO25" s="304"/>
      <c r="DP25" s="305"/>
      <c r="DQ25" s="306" t="str">
        <f ca="1">IF(ISERROR(VLOOKUP(DH25,単価設定!$A$3:$F$478,4,FALSE)),"",VLOOKUP(DH25,単価設定!$A$3:$F$478,4,FALSE))</f>
        <v/>
      </c>
      <c r="DR25" s="307"/>
      <c r="DS25" s="307"/>
      <c r="DT25" s="307"/>
      <c r="DU25" s="307"/>
      <c r="DV25" s="307"/>
      <c r="DW25" s="307"/>
      <c r="DX25" s="307"/>
      <c r="DY25" s="307"/>
      <c r="DZ25" s="307"/>
      <c r="EA25" s="307"/>
      <c r="EB25" s="307"/>
      <c r="EC25" s="308"/>
      <c r="ED25" s="264" t="str">
        <f ca="1">IF(ISERROR(VLOOKUP(DH25,単価設定!$A$3:$F$478,5,FALSE)),"",VLOOKUP(DH25,単価設定!$A$3:$F$478,5,FALSE))</f>
        <v/>
      </c>
      <c r="EE25" s="265"/>
      <c r="EF25" s="265"/>
      <c r="EG25" s="265"/>
      <c r="EH25" s="265"/>
      <c r="EI25" s="265"/>
      <c r="EJ25" s="265"/>
      <c r="EK25" s="265"/>
      <c r="EL25" s="281"/>
      <c r="EM25" s="303" t="str">
        <f ca="1">IF(DH25="","",COUNTIF($BL$15:$BL$143,DH25)+COUNTIF($CC$15:$CC$143,DH25)+COUNTIF($CG$15:$CG$143,DH25)+COUNTIF($CI$15:$CI$143,DH25))</f>
        <v/>
      </c>
      <c r="EN25" s="304"/>
      <c r="EO25" s="304"/>
      <c r="EP25" s="304"/>
      <c r="EQ25" s="305"/>
      <c r="ER25" s="264" t="str">
        <f ca="1">IF(AND(ED25&lt;&gt;"",EM25&lt;&gt;""),IF(ED25*EM25=0,"",ED25*EM25),"")</f>
        <v/>
      </c>
      <c r="ES25" s="265"/>
      <c r="ET25" s="265"/>
      <c r="EU25" s="265"/>
      <c r="EV25" s="265"/>
      <c r="EW25" s="265"/>
      <c r="EX25" s="265"/>
      <c r="EY25" s="265"/>
      <c r="EZ25" s="265"/>
      <c r="FA25" s="265"/>
      <c r="FB25" s="281"/>
      <c r="FC25" s="258"/>
      <c r="FD25" s="259"/>
      <c r="FE25" s="259"/>
      <c r="FF25" s="260"/>
      <c r="FG25" s="64"/>
      <c r="FH25" s="32"/>
      <c r="FI25" s="32"/>
      <c r="FJ25" s="32"/>
      <c r="FK25" s="32"/>
      <c r="FL25" s="65"/>
      <c r="FN25" s="427" t="s">
        <v>154</v>
      </c>
      <c r="FO25" s="394"/>
      <c r="FP25" s="394"/>
      <c r="FQ25" s="394"/>
      <c r="FR25" s="394"/>
      <c r="FS25" s="394"/>
      <c r="FT25" s="394"/>
      <c r="FU25" s="394"/>
      <c r="FV25" s="394"/>
      <c r="FW25" s="394"/>
      <c r="FX25" s="394" t="s">
        <v>155</v>
      </c>
      <c r="FY25" s="394"/>
      <c r="FZ25" s="394"/>
      <c r="GA25" s="394"/>
      <c r="GB25" s="394"/>
      <c r="GC25" s="394"/>
      <c r="GD25" s="394"/>
      <c r="GE25" s="394"/>
      <c r="GF25" s="394"/>
      <c r="GG25" s="427" t="s">
        <v>741</v>
      </c>
      <c r="GH25" s="427"/>
      <c r="GI25" s="427"/>
      <c r="GJ25" s="427"/>
      <c r="GK25" s="427"/>
      <c r="GL25" s="427"/>
      <c r="GM25" s="427"/>
      <c r="GN25" s="427"/>
      <c r="GO25" s="427"/>
      <c r="GP25" s="427"/>
      <c r="GQ25" s="427"/>
      <c r="GR25" s="427"/>
      <c r="GS25" s="427"/>
      <c r="GT25" s="427"/>
      <c r="GU25" s="394" t="s">
        <v>156</v>
      </c>
      <c r="GV25" s="394"/>
      <c r="GW25" s="394"/>
      <c r="GX25" s="394"/>
      <c r="GY25" s="394"/>
      <c r="GZ25" s="394"/>
      <c r="HA25" s="394"/>
      <c r="HB25" s="394"/>
      <c r="HC25" s="394"/>
      <c r="HD25" s="394"/>
      <c r="HE25" s="394"/>
      <c r="HF25" s="394"/>
      <c r="HG25" s="394"/>
      <c r="HH25" s="394"/>
      <c r="HI25" s="394"/>
      <c r="HJ25" s="394"/>
      <c r="HK25" s="394"/>
      <c r="HL25" s="394"/>
      <c r="HM25" s="394"/>
      <c r="HN25" s="394"/>
      <c r="HO25" s="394"/>
      <c r="HP25" s="394"/>
      <c r="HQ25" s="394"/>
      <c r="HR25" s="394"/>
      <c r="HS25" s="394"/>
      <c r="HT25" s="394"/>
      <c r="HU25" s="394"/>
      <c r="HV25" s="394"/>
      <c r="HW25" s="394"/>
      <c r="HX25" s="394"/>
      <c r="HY25" s="394"/>
      <c r="HZ25" s="32"/>
      <c r="IA25" s="64"/>
      <c r="IB25" s="57"/>
      <c r="IC25" s="57"/>
      <c r="ID25" s="57"/>
      <c r="IE25" s="57"/>
      <c r="IF25" s="57"/>
      <c r="IG25" s="57"/>
      <c r="IH25" s="57"/>
      <c r="II25" s="57"/>
      <c r="IJ25" s="57"/>
      <c r="IK25" s="57"/>
      <c r="IL25" s="57"/>
      <c r="IM25" s="57"/>
      <c r="IN25" s="57"/>
      <c r="JQ25" s="57"/>
      <c r="JR25" s="57"/>
      <c r="JS25" s="57"/>
      <c r="JT25" s="57"/>
      <c r="JU25" s="57"/>
      <c r="JV25" s="57"/>
      <c r="JW25" s="57"/>
      <c r="JX25" s="57"/>
      <c r="JY25" s="57"/>
      <c r="JZ25" s="57"/>
      <c r="KA25" s="57"/>
      <c r="KB25" s="57"/>
      <c r="KC25" s="57"/>
      <c r="KD25" s="57"/>
      <c r="KE25" s="57"/>
      <c r="KF25" s="32"/>
      <c r="KG25" s="32"/>
      <c r="KH25" s="153"/>
      <c r="KI25" s="71"/>
      <c r="KJ25" s="71"/>
      <c r="KK25" s="71"/>
      <c r="KL25" s="71"/>
      <c r="KM25" s="71"/>
      <c r="KN25" s="71"/>
      <c r="KO25" s="71"/>
      <c r="KP25" s="71"/>
      <c r="KQ25" s="71"/>
      <c r="KR25" s="71"/>
      <c r="KS25" s="71"/>
      <c r="KT25" s="71"/>
      <c r="KU25" s="71"/>
      <c r="KV25" s="71"/>
      <c r="KW25" s="71"/>
      <c r="KX25" s="71"/>
      <c r="KY25" s="71"/>
      <c r="KZ25" s="71"/>
      <c r="LA25" s="71"/>
      <c r="LB25" s="71"/>
      <c r="LC25" s="71"/>
      <c r="LD25" s="71"/>
      <c r="LE25" s="71"/>
      <c r="LF25" s="71"/>
      <c r="LG25" s="71"/>
      <c r="LH25" s="71"/>
      <c r="LI25" s="71"/>
      <c r="LJ25" s="71"/>
      <c r="LK25" s="71"/>
      <c r="LL25" s="71"/>
      <c r="LM25" s="71"/>
      <c r="LN25" s="71"/>
      <c r="LO25" s="71"/>
      <c r="LP25" s="71"/>
      <c r="LQ25" s="71"/>
      <c r="LR25" s="71"/>
      <c r="LS25" s="71"/>
      <c r="LT25" s="71"/>
      <c r="LU25" s="71"/>
      <c r="LV25" s="71"/>
      <c r="LW25" s="71"/>
      <c r="LX25" s="71"/>
      <c r="LY25" s="71"/>
      <c r="LZ25" s="71"/>
      <c r="MA25" s="71"/>
      <c r="MB25" s="71"/>
      <c r="MC25" s="71"/>
      <c r="MD25" s="71"/>
      <c r="ME25" s="71"/>
      <c r="MF25" s="71"/>
      <c r="MG25" s="71"/>
      <c r="MH25" s="71"/>
      <c r="MI25" s="71"/>
      <c r="MJ25" s="71"/>
      <c r="MK25" s="71"/>
      <c r="ML25" s="153"/>
      <c r="MM25" s="32"/>
      <c r="MN25" s="32"/>
    </row>
    <row r="26" spans="2:352" ht="18" customHeight="1" x14ac:dyDescent="0.15">
      <c r="B26" s="244"/>
      <c r="C26" s="244"/>
      <c r="D26" s="244"/>
      <c r="E26" s="268" t="str">
        <f>IF(B26="","",TEXT(TEXT(請求書!$D$15,"YYYY/MM") &amp; "/" &amp; TEXT(B26,"00"),"AAA"))</f>
        <v/>
      </c>
      <c r="F26" s="269"/>
      <c r="G26" s="269"/>
      <c r="H26" s="270"/>
      <c r="I26" s="271"/>
      <c r="J26" s="271"/>
      <c r="K26" s="271"/>
      <c r="L26" s="271"/>
      <c r="M26" s="271"/>
      <c r="N26" s="271"/>
      <c r="O26" s="272" t="str">
        <f t="shared" si="3"/>
        <v/>
      </c>
      <c r="P26" s="272"/>
      <c r="Q26" s="273" t="str">
        <f t="shared" si="48"/>
        <v/>
      </c>
      <c r="R26" s="274"/>
      <c r="S26" s="274"/>
      <c r="T26" s="274"/>
      <c r="U26" s="274"/>
      <c r="V26" s="275"/>
      <c r="W26" s="276" t="str">
        <f t="shared" si="38"/>
        <v/>
      </c>
      <c r="X26" s="277"/>
      <c r="Y26" s="277"/>
      <c r="Z26" s="277"/>
      <c r="AA26" s="278"/>
      <c r="AB26" s="249"/>
      <c r="AC26" s="250"/>
      <c r="AD26" s="249"/>
      <c r="AE26" s="250"/>
      <c r="AF26" s="251" t="str">
        <f t="shared" si="0"/>
        <v/>
      </c>
      <c r="AG26" s="252"/>
      <c r="AH26" s="253"/>
      <c r="AI26" s="254" t="str">
        <f t="shared" si="45"/>
        <v/>
      </c>
      <c r="AJ26" s="255"/>
      <c r="AK26" s="256"/>
      <c r="AL26" s="254" t="str">
        <f t="shared" si="46"/>
        <v/>
      </c>
      <c r="AM26" s="255"/>
      <c r="AN26" s="256"/>
      <c r="AO26" s="257"/>
      <c r="AP26" s="257"/>
      <c r="AQ26" s="257"/>
      <c r="AR26" s="257"/>
      <c r="AS26" s="244"/>
      <c r="AT26" s="244"/>
      <c r="AU26" s="244"/>
      <c r="AV26" s="244"/>
      <c r="AW26" s="100"/>
      <c r="AX26" s="90" t="e">
        <f t="shared" ca="1" si="4"/>
        <v>#N/A</v>
      </c>
      <c r="AY26" s="124" t="str">
        <f t="shared" si="39"/>
        <v/>
      </c>
      <c r="AZ26" s="125" t="str">
        <f t="shared" si="40"/>
        <v/>
      </c>
      <c r="BA26" s="126" t="str">
        <f t="shared" si="5"/>
        <v/>
      </c>
      <c r="BB26" s="126" t="str">
        <f t="shared" si="6"/>
        <v/>
      </c>
      <c r="BC26" s="127" t="str">
        <f t="shared" si="7"/>
        <v/>
      </c>
      <c r="BD26" s="127" t="str">
        <f t="shared" si="8"/>
        <v/>
      </c>
      <c r="BE26" s="126" t="str">
        <f t="shared" si="9"/>
        <v/>
      </c>
      <c r="BF26" s="126" t="str">
        <f t="shared" si="10"/>
        <v/>
      </c>
      <c r="BG26" s="128" t="str">
        <f t="shared" si="41"/>
        <v/>
      </c>
      <c r="BH26" s="124" t="str">
        <f t="shared" si="1"/>
        <v/>
      </c>
      <c r="BI26" s="128" t="e">
        <f ca="1">IF(AND($AX26&lt;&gt;"",BE26&lt;&gt;"",BG26&gt;=IF(BG27="",0,BG27)),SUM(INDIRECT("bh"&amp;ROW()-BG26+1):BH26),"")</f>
        <v>#N/A</v>
      </c>
      <c r="BJ26" s="128" t="e">
        <f t="shared" ca="1" si="11"/>
        <v>#N/A</v>
      </c>
      <c r="BK26" s="128" t="e">
        <f t="shared" ca="1" si="12"/>
        <v>#N/A</v>
      </c>
      <c r="BL26" s="128" t="e">
        <f ca="1">IF(BK26="","",LEFT(AX26,3)&amp;TEXT(VLOOKUP(BK26,基本設定!$D$3:$E$50,2,FALSE),"000"))</f>
        <v>#N/A</v>
      </c>
      <c r="BM26" s="128" t="e">
        <f ca="1">IF(BL26="","",VLOOKUP(BL26,単価設定!$A$3:$F$477,6,FALSE))</f>
        <v>#N/A</v>
      </c>
      <c r="BN26" s="128" t="str">
        <f t="shared" si="42"/>
        <v/>
      </c>
      <c r="BO26" s="128" t="str">
        <f t="shared" si="13"/>
        <v/>
      </c>
      <c r="BP26" s="124" t="str">
        <f t="shared" si="14"/>
        <v/>
      </c>
      <c r="BQ26" s="128" t="str">
        <f t="shared" si="15"/>
        <v/>
      </c>
      <c r="BR26" s="129" t="str">
        <f t="shared" si="16"/>
        <v/>
      </c>
      <c r="BS26" s="129" t="str">
        <f t="shared" si="17"/>
        <v/>
      </c>
      <c r="BT26" s="127" t="str">
        <f t="shared" si="18"/>
        <v/>
      </c>
      <c r="BU26" s="127" t="str">
        <f t="shared" si="19"/>
        <v/>
      </c>
      <c r="BV26" s="126" t="str">
        <f t="shared" si="20"/>
        <v/>
      </c>
      <c r="BW26" s="126" t="str">
        <f t="shared" si="21"/>
        <v/>
      </c>
      <c r="BX26" s="128" t="str">
        <f t="shared" si="43"/>
        <v/>
      </c>
      <c r="BY26" s="124" t="str">
        <f t="shared" si="2"/>
        <v/>
      </c>
      <c r="BZ26" s="128" t="e">
        <f ca="1">IF(AND($AX26&lt;&gt;"",BV26&lt;&gt;"",BX26&gt;=IF(BX27="",0,BX27)),SUM(INDIRECT("by" &amp; ROW()-BX26+1):BY26),"")</f>
        <v>#N/A</v>
      </c>
      <c r="CA26" s="128" t="e">
        <f t="shared" ca="1" si="22"/>
        <v>#N/A</v>
      </c>
      <c r="CB26" s="128" t="e">
        <f t="shared" ca="1" si="23"/>
        <v>#N/A</v>
      </c>
      <c r="CC26" s="128" t="e">
        <f ca="1">IF(CB26="","",LEFT($AX26,3)&amp;TEXT(VLOOKUP(CB26,基本設定!$D$3:$E$50,2,FALSE),"100"))</f>
        <v>#N/A</v>
      </c>
      <c r="CD26" s="128" t="e">
        <f ca="1">IF(CC26="","",VLOOKUP(CC26,単価設定!$A$3:$F$477,6,FALSE))</f>
        <v>#N/A</v>
      </c>
      <c r="CE26" s="128" t="str">
        <f t="shared" si="44"/>
        <v/>
      </c>
      <c r="CF26" s="128" t="str">
        <f t="shared" si="24"/>
        <v/>
      </c>
      <c r="CG26" s="128" t="e">
        <f t="shared" ca="1" si="25"/>
        <v>#N/A</v>
      </c>
      <c r="CH26" s="128" t="e">
        <f ca="1">IF(CG26="","",VLOOKUP(CG26,単価設定!$A$3:$F$478,6,FALSE))</f>
        <v>#N/A</v>
      </c>
      <c r="CI26" s="128" t="e">
        <f t="shared" ca="1" si="26"/>
        <v>#N/A</v>
      </c>
      <c r="CJ26" s="128" t="e">
        <f ca="1">IF(CI26="","",VLOOKUP(CI26,単価設定!$A$3:$F$478,6,FALSE))</f>
        <v>#N/A</v>
      </c>
      <c r="CK26" s="128" t="e">
        <f t="shared" ca="1" si="27"/>
        <v>#N/A</v>
      </c>
      <c r="CL26" s="128" t="e">
        <f ca="1">SUM(CK$15:$CK26)</f>
        <v>#N/A</v>
      </c>
      <c r="CM26" s="128" t="e">
        <f t="shared" ca="1" si="28"/>
        <v>#N/A</v>
      </c>
      <c r="CN26" s="128" t="e">
        <f t="shared" ca="1" si="47"/>
        <v>#N/A</v>
      </c>
      <c r="CO26" s="128" t="e">
        <f t="shared" ca="1" si="29"/>
        <v>#N/A</v>
      </c>
      <c r="CP26" s="146" t="e">
        <f t="shared" ca="1" si="30"/>
        <v>#N/A</v>
      </c>
      <c r="CQ26" s="146" t="e">
        <f t="shared" ca="1" si="31"/>
        <v>#N/A</v>
      </c>
      <c r="CR26" s="146" t="e">
        <f t="shared" ca="1" si="32"/>
        <v>#N/A</v>
      </c>
      <c r="CS26" s="146" t="e">
        <f t="shared" ca="1" si="33"/>
        <v>#N/A</v>
      </c>
      <c r="CT26" s="128" t="e">
        <f ca="1">IF(BL26&lt;&gt;"",IF(COUNTIF(BL$15:BL26,BL26)=1,ROW(),""),"")</f>
        <v>#N/A</v>
      </c>
      <c r="CU26" s="128" t="e">
        <f ca="1">IF(CB26&lt;&gt;"",IF(COUNTIF(CB$15:CB26,CB26)=1,ROW(),""),"")</f>
        <v>#N/A</v>
      </c>
      <c r="CV26" s="128" t="e">
        <f ca="1">IF(CG26&lt;&gt;"",IF(COUNTIF(CG$15:CG26,CG26)=1,ROW(),""),"")</f>
        <v>#N/A</v>
      </c>
      <c r="CW26" s="146" t="e">
        <f ca="1">IF(CI26&lt;&gt;"",IF(COUNTIF(CI$15:CI26,CI26)=1,ROW(),""),"")</f>
        <v>#N/A</v>
      </c>
      <c r="CX26" s="128" t="str">
        <f t="shared" ca="1" si="34"/>
        <v/>
      </c>
      <c r="CY26" s="128" t="str">
        <f t="shared" ca="1" si="35"/>
        <v/>
      </c>
      <c r="CZ26" s="128" t="str">
        <f t="shared" ca="1" si="36"/>
        <v/>
      </c>
      <c r="DA26" s="146" t="str">
        <f t="shared" ca="1" si="37"/>
        <v/>
      </c>
      <c r="DB26" s="32"/>
      <c r="DD26" s="65"/>
      <c r="DE26" s="326"/>
      <c r="DF26" s="327"/>
      <c r="DG26" s="328"/>
      <c r="DH26" s="211"/>
      <c r="DI26" s="212"/>
      <c r="DJ26" s="212"/>
      <c r="DK26" s="212"/>
      <c r="DL26" s="212"/>
      <c r="DM26" s="212"/>
      <c r="DN26" s="212"/>
      <c r="DO26" s="212"/>
      <c r="DP26" s="213"/>
      <c r="DQ26" s="312"/>
      <c r="DR26" s="313"/>
      <c r="DS26" s="313"/>
      <c r="DT26" s="313"/>
      <c r="DU26" s="313"/>
      <c r="DV26" s="313"/>
      <c r="DW26" s="313"/>
      <c r="DX26" s="313"/>
      <c r="DY26" s="313"/>
      <c r="DZ26" s="313"/>
      <c r="EA26" s="313"/>
      <c r="EB26" s="313"/>
      <c r="EC26" s="314"/>
      <c r="ED26" s="266"/>
      <c r="EE26" s="267"/>
      <c r="EF26" s="267"/>
      <c r="EG26" s="267"/>
      <c r="EH26" s="267"/>
      <c r="EI26" s="267"/>
      <c r="EJ26" s="267"/>
      <c r="EK26" s="267"/>
      <c r="EL26" s="282"/>
      <c r="EM26" s="211"/>
      <c r="EN26" s="212"/>
      <c r="EO26" s="212"/>
      <c r="EP26" s="212"/>
      <c r="EQ26" s="213"/>
      <c r="ER26" s="266"/>
      <c r="ES26" s="267"/>
      <c r="ET26" s="267"/>
      <c r="EU26" s="267"/>
      <c r="EV26" s="267"/>
      <c r="EW26" s="267"/>
      <c r="EX26" s="267"/>
      <c r="EY26" s="267"/>
      <c r="EZ26" s="267"/>
      <c r="FA26" s="267"/>
      <c r="FB26" s="282"/>
      <c r="FC26" s="261"/>
      <c r="FD26" s="262"/>
      <c r="FE26" s="262"/>
      <c r="FF26" s="263"/>
      <c r="FG26" s="64"/>
      <c r="FH26" s="32"/>
      <c r="FI26" s="32"/>
      <c r="FJ26" s="32"/>
      <c r="FK26" s="32"/>
      <c r="FL26" s="65"/>
      <c r="FN26" s="394"/>
      <c r="FO26" s="394"/>
      <c r="FP26" s="394"/>
      <c r="FQ26" s="394"/>
      <c r="FR26" s="394"/>
      <c r="FS26" s="394"/>
      <c r="FT26" s="394"/>
      <c r="FU26" s="394"/>
      <c r="FV26" s="394"/>
      <c r="FW26" s="394"/>
      <c r="FX26" s="394"/>
      <c r="FY26" s="394"/>
      <c r="FZ26" s="394"/>
      <c r="GA26" s="394"/>
      <c r="GB26" s="394"/>
      <c r="GC26" s="394"/>
      <c r="GD26" s="394"/>
      <c r="GE26" s="394"/>
      <c r="GF26" s="394"/>
      <c r="GG26" s="427"/>
      <c r="GH26" s="427"/>
      <c r="GI26" s="427"/>
      <c r="GJ26" s="427"/>
      <c r="GK26" s="427"/>
      <c r="GL26" s="427"/>
      <c r="GM26" s="427"/>
      <c r="GN26" s="427"/>
      <c r="GO26" s="427"/>
      <c r="GP26" s="427"/>
      <c r="GQ26" s="427"/>
      <c r="GR26" s="427"/>
      <c r="GS26" s="427"/>
      <c r="GT26" s="427"/>
      <c r="GU26" s="394"/>
      <c r="GV26" s="394"/>
      <c r="GW26" s="394"/>
      <c r="GX26" s="394"/>
      <c r="GY26" s="394"/>
      <c r="GZ26" s="394"/>
      <c r="HA26" s="394"/>
      <c r="HB26" s="394"/>
      <c r="HC26" s="394"/>
      <c r="HD26" s="394"/>
      <c r="HE26" s="394"/>
      <c r="HF26" s="394"/>
      <c r="HG26" s="394"/>
      <c r="HH26" s="394"/>
      <c r="HI26" s="394"/>
      <c r="HJ26" s="394"/>
      <c r="HK26" s="394"/>
      <c r="HL26" s="394"/>
      <c r="HM26" s="394"/>
      <c r="HN26" s="394"/>
      <c r="HO26" s="394"/>
      <c r="HP26" s="394"/>
      <c r="HQ26" s="394"/>
      <c r="HR26" s="394"/>
      <c r="HS26" s="394"/>
      <c r="HT26" s="394"/>
      <c r="HU26" s="394"/>
      <c r="HV26" s="394"/>
      <c r="HW26" s="394"/>
      <c r="HX26" s="394"/>
      <c r="HY26" s="394"/>
      <c r="HZ26" s="32"/>
      <c r="IA26" s="64"/>
      <c r="IB26" s="57"/>
      <c r="IC26" s="57"/>
      <c r="ID26" s="57"/>
      <c r="IE26" s="57"/>
      <c r="IF26" s="443" t="s">
        <v>717</v>
      </c>
      <c r="IG26" s="432"/>
      <c r="IH26" s="443" t="s">
        <v>721</v>
      </c>
      <c r="II26" s="431"/>
      <c r="IJ26" s="431"/>
      <c r="IK26" s="432"/>
      <c r="IL26" s="72"/>
      <c r="IM26" s="54"/>
      <c r="IN26" s="54"/>
      <c r="IO26" s="54"/>
      <c r="IP26" s="54"/>
      <c r="IQ26" s="54"/>
      <c r="IR26" s="54"/>
      <c r="IS26" s="54"/>
      <c r="IT26" s="54"/>
      <c r="IU26" s="54"/>
      <c r="IV26" s="54"/>
      <c r="IW26" s="54"/>
      <c r="IX26" s="54"/>
      <c r="IY26" s="54"/>
      <c r="IZ26" s="54"/>
      <c r="JA26" s="54"/>
      <c r="JB26" s="54"/>
      <c r="JC26" s="54"/>
      <c r="JD26" s="54"/>
      <c r="JE26" s="54"/>
      <c r="JF26" s="54"/>
      <c r="JG26" s="54"/>
      <c r="JH26" s="54"/>
      <c r="JI26" s="54"/>
      <c r="JJ26" s="54"/>
      <c r="JK26" s="54"/>
      <c r="JL26" s="54"/>
      <c r="JM26" s="54"/>
      <c r="JN26" s="54"/>
      <c r="JO26" s="54"/>
      <c r="JP26" s="55"/>
      <c r="JQ26" s="54"/>
      <c r="JR26" s="54"/>
      <c r="JS26" s="54"/>
      <c r="JT26" s="54"/>
      <c r="JU26" s="54"/>
      <c r="JV26" s="54"/>
      <c r="JW26" s="54"/>
      <c r="JX26" s="54"/>
      <c r="JY26" s="54"/>
      <c r="JZ26" s="54"/>
      <c r="KA26" s="54"/>
      <c r="KB26" s="54"/>
      <c r="KC26" s="54"/>
      <c r="KD26" s="73"/>
      <c r="KE26" s="57"/>
      <c r="KF26" s="32"/>
      <c r="KG26" s="32"/>
      <c r="KH26" s="153"/>
      <c r="KI26" s="74"/>
      <c r="KJ26" s="74"/>
      <c r="KK26" s="74"/>
      <c r="KL26" s="74"/>
      <c r="KM26" s="74"/>
      <c r="KN26" s="74"/>
      <c r="KO26" s="74"/>
      <c r="KP26" s="74"/>
      <c r="KQ26" s="74"/>
      <c r="KR26" s="74"/>
      <c r="KS26" s="74"/>
      <c r="KT26" s="74"/>
      <c r="KU26" s="74"/>
      <c r="KV26" s="74"/>
      <c r="KW26" s="74"/>
      <c r="KX26" s="74"/>
      <c r="KY26" s="74"/>
      <c r="KZ26" s="74"/>
      <c r="LA26" s="74"/>
      <c r="LB26" s="74"/>
      <c r="LC26" s="74"/>
      <c r="LD26" s="74"/>
      <c r="LE26" s="74"/>
      <c r="LF26" s="74"/>
      <c r="LG26" s="74"/>
      <c r="LH26" s="74"/>
      <c r="LI26" s="74"/>
      <c r="LJ26" s="74"/>
      <c r="LK26" s="74"/>
      <c r="LL26" s="74"/>
      <c r="LM26" s="74"/>
      <c r="LN26" s="74"/>
      <c r="LO26" s="74"/>
      <c r="LP26" s="74"/>
      <c r="LQ26" s="74"/>
      <c r="LR26" s="74"/>
      <c r="LS26" s="74"/>
      <c r="LT26" s="74"/>
      <c r="LU26" s="74"/>
      <c r="LV26" s="74"/>
      <c r="LW26" s="74"/>
      <c r="LX26" s="74"/>
      <c r="LY26" s="74"/>
      <c r="LZ26" s="74"/>
      <c r="MA26" s="75"/>
      <c r="MB26" s="74"/>
      <c r="MC26" s="74"/>
      <c r="MD26" s="74"/>
      <c r="ME26" s="74"/>
      <c r="MF26" s="74"/>
      <c r="MG26" s="74"/>
      <c r="MH26" s="74"/>
      <c r="MI26" s="74"/>
      <c r="MJ26" s="74"/>
      <c r="MK26" s="74"/>
      <c r="ML26" s="153"/>
      <c r="MM26" s="32"/>
      <c r="MN26" s="32"/>
    </row>
    <row r="27" spans="2:352" ht="18" customHeight="1" x14ac:dyDescent="0.15">
      <c r="B27" s="244"/>
      <c r="C27" s="244"/>
      <c r="D27" s="244"/>
      <c r="E27" s="268" t="str">
        <f>IF(B27="","",TEXT(TEXT(請求書!$D$15,"YYYY/MM") &amp; "/" &amp; TEXT(B27,"00"),"AAA"))</f>
        <v/>
      </c>
      <c r="F27" s="269"/>
      <c r="G27" s="269"/>
      <c r="H27" s="270"/>
      <c r="I27" s="271"/>
      <c r="J27" s="271"/>
      <c r="K27" s="271"/>
      <c r="L27" s="271"/>
      <c r="M27" s="271"/>
      <c r="N27" s="271"/>
      <c r="O27" s="272" t="str">
        <f t="shared" si="3"/>
        <v/>
      </c>
      <c r="P27" s="272"/>
      <c r="Q27" s="273" t="str">
        <f t="shared" si="48"/>
        <v/>
      </c>
      <c r="R27" s="274"/>
      <c r="S27" s="274"/>
      <c r="T27" s="274"/>
      <c r="U27" s="274"/>
      <c r="V27" s="275"/>
      <c r="W27" s="276" t="str">
        <f t="shared" si="38"/>
        <v/>
      </c>
      <c r="X27" s="277"/>
      <c r="Y27" s="277"/>
      <c r="Z27" s="277"/>
      <c r="AA27" s="278"/>
      <c r="AB27" s="249"/>
      <c r="AC27" s="250"/>
      <c r="AD27" s="249"/>
      <c r="AE27" s="250"/>
      <c r="AF27" s="251" t="str">
        <f t="shared" si="0"/>
        <v/>
      </c>
      <c r="AG27" s="252"/>
      <c r="AH27" s="253"/>
      <c r="AI27" s="254" t="str">
        <f t="shared" si="45"/>
        <v/>
      </c>
      <c r="AJ27" s="255"/>
      <c r="AK27" s="256"/>
      <c r="AL27" s="254" t="str">
        <f t="shared" si="46"/>
        <v/>
      </c>
      <c r="AM27" s="255"/>
      <c r="AN27" s="256"/>
      <c r="AO27" s="257"/>
      <c r="AP27" s="257"/>
      <c r="AQ27" s="257"/>
      <c r="AR27" s="257"/>
      <c r="AS27" s="244"/>
      <c r="AT27" s="244"/>
      <c r="AU27" s="244"/>
      <c r="AV27" s="244"/>
      <c r="AW27" s="100"/>
      <c r="AX27" s="90" t="e">
        <f t="shared" ca="1" si="4"/>
        <v>#N/A</v>
      </c>
      <c r="AY27" s="124" t="str">
        <f t="shared" si="39"/>
        <v/>
      </c>
      <c r="AZ27" s="125" t="str">
        <f t="shared" si="40"/>
        <v/>
      </c>
      <c r="BA27" s="126" t="str">
        <f t="shared" si="5"/>
        <v/>
      </c>
      <c r="BB27" s="126" t="str">
        <f t="shared" si="6"/>
        <v/>
      </c>
      <c r="BC27" s="127" t="str">
        <f t="shared" si="7"/>
        <v/>
      </c>
      <c r="BD27" s="127" t="str">
        <f t="shared" si="8"/>
        <v/>
      </c>
      <c r="BE27" s="126" t="str">
        <f t="shared" si="9"/>
        <v/>
      </c>
      <c r="BF27" s="126" t="str">
        <f t="shared" si="10"/>
        <v/>
      </c>
      <c r="BG27" s="128" t="str">
        <f t="shared" si="41"/>
        <v/>
      </c>
      <c r="BH27" s="124" t="str">
        <f t="shared" si="1"/>
        <v/>
      </c>
      <c r="BI27" s="128" t="e">
        <f ca="1">IF(AND($AX27&lt;&gt;"",BE27&lt;&gt;"",BG27&gt;=IF(BG28="",0,BG28)),SUM(INDIRECT("bh"&amp;ROW()-BG27+1):BH27),"")</f>
        <v>#N/A</v>
      </c>
      <c r="BJ27" s="128" t="e">
        <f t="shared" ca="1" si="11"/>
        <v>#N/A</v>
      </c>
      <c r="BK27" s="128" t="e">
        <f t="shared" ca="1" si="12"/>
        <v>#N/A</v>
      </c>
      <c r="BL27" s="128" t="e">
        <f ca="1">IF(BK27="","",LEFT(AX27,3)&amp;TEXT(VLOOKUP(BK27,基本設定!$D$3:$E$50,2,FALSE),"000"))</f>
        <v>#N/A</v>
      </c>
      <c r="BM27" s="128" t="e">
        <f ca="1">IF(BL27="","",VLOOKUP(BL27,単価設定!$A$3:$F$477,6,FALSE))</f>
        <v>#N/A</v>
      </c>
      <c r="BN27" s="128" t="str">
        <f t="shared" si="42"/>
        <v/>
      </c>
      <c r="BO27" s="128" t="str">
        <f t="shared" si="13"/>
        <v/>
      </c>
      <c r="BP27" s="124" t="str">
        <f t="shared" si="14"/>
        <v/>
      </c>
      <c r="BQ27" s="128" t="str">
        <f t="shared" si="15"/>
        <v/>
      </c>
      <c r="BR27" s="129" t="str">
        <f t="shared" si="16"/>
        <v/>
      </c>
      <c r="BS27" s="129" t="str">
        <f t="shared" si="17"/>
        <v/>
      </c>
      <c r="BT27" s="127" t="str">
        <f t="shared" si="18"/>
        <v/>
      </c>
      <c r="BU27" s="127" t="str">
        <f t="shared" si="19"/>
        <v/>
      </c>
      <c r="BV27" s="126" t="str">
        <f t="shared" si="20"/>
        <v/>
      </c>
      <c r="BW27" s="126" t="str">
        <f t="shared" si="21"/>
        <v/>
      </c>
      <c r="BX27" s="128" t="str">
        <f t="shared" si="43"/>
        <v/>
      </c>
      <c r="BY27" s="124" t="str">
        <f t="shared" si="2"/>
        <v/>
      </c>
      <c r="BZ27" s="128" t="e">
        <f ca="1">IF(AND($AX27&lt;&gt;"",BV27&lt;&gt;"",BX27&gt;=IF(BX28="",0,BX28)),SUM(INDIRECT("by" &amp; ROW()-BX27+1):BY27),"")</f>
        <v>#N/A</v>
      </c>
      <c r="CA27" s="128" t="e">
        <f t="shared" ca="1" si="22"/>
        <v>#N/A</v>
      </c>
      <c r="CB27" s="128" t="e">
        <f t="shared" ca="1" si="23"/>
        <v>#N/A</v>
      </c>
      <c r="CC27" s="128" t="e">
        <f ca="1">IF(CB27="","",LEFT($AX27,3)&amp;TEXT(VLOOKUP(CB27,基本設定!$D$3:$E$50,2,FALSE),"100"))</f>
        <v>#N/A</v>
      </c>
      <c r="CD27" s="128" t="e">
        <f ca="1">IF(CC27="","",VLOOKUP(CC27,単価設定!$A$3:$F$477,6,FALSE))</f>
        <v>#N/A</v>
      </c>
      <c r="CE27" s="128" t="str">
        <f t="shared" si="44"/>
        <v/>
      </c>
      <c r="CF27" s="128" t="str">
        <f t="shared" si="24"/>
        <v/>
      </c>
      <c r="CG27" s="128" t="e">
        <f t="shared" ca="1" si="25"/>
        <v>#N/A</v>
      </c>
      <c r="CH27" s="128" t="e">
        <f ca="1">IF(CG27="","",VLOOKUP(CG27,単価設定!$A$3:$F$478,6,FALSE))</f>
        <v>#N/A</v>
      </c>
      <c r="CI27" s="128" t="e">
        <f t="shared" ca="1" si="26"/>
        <v>#N/A</v>
      </c>
      <c r="CJ27" s="128" t="e">
        <f ca="1">IF(CI27="","",VLOOKUP(CI27,単価設定!$A$3:$F$478,6,FALSE))</f>
        <v>#N/A</v>
      </c>
      <c r="CK27" s="128" t="e">
        <f t="shared" ca="1" si="27"/>
        <v>#N/A</v>
      </c>
      <c r="CL27" s="128" t="e">
        <f ca="1">SUM(CK$15:$CK27)</f>
        <v>#N/A</v>
      </c>
      <c r="CM27" s="128" t="e">
        <f t="shared" ca="1" si="28"/>
        <v>#N/A</v>
      </c>
      <c r="CN27" s="128" t="e">
        <f t="shared" ca="1" si="47"/>
        <v>#N/A</v>
      </c>
      <c r="CO27" s="128" t="e">
        <f t="shared" ca="1" si="29"/>
        <v>#N/A</v>
      </c>
      <c r="CP27" s="146" t="e">
        <f t="shared" ca="1" si="30"/>
        <v>#N/A</v>
      </c>
      <c r="CQ27" s="146" t="e">
        <f t="shared" ca="1" si="31"/>
        <v>#N/A</v>
      </c>
      <c r="CR27" s="146" t="e">
        <f t="shared" ca="1" si="32"/>
        <v>#N/A</v>
      </c>
      <c r="CS27" s="146" t="e">
        <f t="shared" ca="1" si="33"/>
        <v>#N/A</v>
      </c>
      <c r="CT27" s="128" t="e">
        <f ca="1">IF(BL27&lt;&gt;"",IF(COUNTIF(BL$15:BL27,BL27)=1,ROW(),""),"")</f>
        <v>#N/A</v>
      </c>
      <c r="CU27" s="128" t="e">
        <f ca="1">IF(CB27&lt;&gt;"",IF(COUNTIF(CB$15:CB27,CB27)=1,ROW(),""),"")</f>
        <v>#N/A</v>
      </c>
      <c r="CV27" s="128" t="e">
        <f ca="1">IF(CG27&lt;&gt;"",IF(COUNTIF(CG$15:CG27,CG27)=1,ROW(),""),"")</f>
        <v>#N/A</v>
      </c>
      <c r="CW27" s="146" t="e">
        <f ca="1">IF(CI27&lt;&gt;"",IF(COUNTIF(CI$15:CI27,CI27)=1,ROW(),""),"")</f>
        <v>#N/A</v>
      </c>
      <c r="CX27" s="128" t="str">
        <f t="shared" ca="1" si="34"/>
        <v/>
      </c>
      <c r="CY27" s="128" t="str">
        <f t="shared" ca="1" si="35"/>
        <v/>
      </c>
      <c r="CZ27" s="128" t="str">
        <f t="shared" ca="1" si="36"/>
        <v/>
      </c>
      <c r="DA27" s="146" t="str">
        <f t="shared" ca="1" si="37"/>
        <v/>
      </c>
      <c r="DB27" s="32"/>
      <c r="DD27" s="65"/>
      <c r="DE27" s="326"/>
      <c r="DF27" s="327"/>
      <c r="DG27" s="328"/>
      <c r="DH27" s="303" t="str">
        <f ca="1">IFERROR(VLOOKUP(TEXT(SMALL($CX$15:$DA$143,6),"000000"),単価設定!$A$3:$F$478,1,FALSE),"")</f>
        <v/>
      </c>
      <c r="DI27" s="304"/>
      <c r="DJ27" s="304"/>
      <c r="DK27" s="304"/>
      <c r="DL27" s="304"/>
      <c r="DM27" s="304"/>
      <c r="DN27" s="304"/>
      <c r="DO27" s="304"/>
      <c r="DP27" s="305"/>
      <c r="DQ27" s="306" t="str">
        <f ca="1">IF(ISERROR(VLOOKUP(DH27,単価設定!$A$3:$F$478,4,FALSE)),"",VLOOKUP(DH27,単価設定!$A$3:$F$478,4,FALSE))</f>
        <v/>
      </c>
      <c r="DR27" s="307"/>
      <c r="DS27" s="307"/>
      <c r="DT27" s="307"/>
      <c r="DU27" s="307"/>
      <c r="DV27" s="307"/>
      <c r="DW27" s="307"/>
      <c r="DX27" s="307"/>
      <c r="DY27" s="307"/>
      <c r="DZ27" s="307"/>
      <c r="EA27" s="307"/>
      <c r="EB27" s="307"/>
      <c r="EC27" s="308"/>
      <c r="ED27" s="264" t="str">
        <f ca="1">IF(ISERROR(VLOOKUP(DH27,単価設定!$A$3:$F$478,5,FALSE)),"",VLOOKUP(DH27,単価設定!$A$3:$F$478,5,FALSE))</f>
        <v/>
      </c>
      <c r="EE27" s="265"/>
      <c r="EF27" s="265"/>
      <c r="EG27" s="265"/>
      <c r="EH27" s="265"/>
      <c r="EI27" s="265"/>
      <c r="EJ27" s="265"/>
      <c r="EK27" s="265"/>
      <c r="EL27" s="281"/>
      <c r="EM27" s="303" t="str">
        <f ca="1">IF(DH27="","",COUNTIF($BL$15:$BL$143,DH27)+COUNTIF($CC$15:$CC$143,DH27)+COUNTIF($CG$15:$CG$143,DH27)+COUNTIF($CI$15:$CI$143,DH27))</f>
        <v/>
      </c>
      <c r="EN27" s="304"/>
      <c r="EO27" s="304"/>
      <c r="EP27" s="304"/>
      <c r="EQ27" s="305"/>
      <c r="ER27" s="264" t="str">
        <f ca="1">IF(AND(ED27&lt;&gt;"",EM27&lt;&gt;""),IF(ED27*EM27=0,"",ED27*EM27),"")</f>
        <v/>
      </c>
      <c r="ES27" s="265"/>
      <c r="ET27" s="265"/>
      <c r="EU27" s="265"/>
      <c r="EV27" s="265"/>
      <c r="EW27" s="265"/>
      <c r="EX27" s="265"/>
      <c r="EY27" s="265"/>
      <c r="EZ27" s="265"/>
      <c r="FA27" s="265"/>
      <c r="FB27" s="281"/>
      <c r="FC27" s="258"/>
      <c r="FD27" s="259"/>
      <c r="FE27" s="259"/>
      <c r="FF27" s="260"/>
      <c r="FG27" s="64"/>
      <c r="FH27" s="32"/>
      <c r="FI27" s="32"/>
      <c r="FJ27" s="32"/>
      <c r="FK27" s="32"/>
      <c r="FL27" s="65"/>
      <c r="FN27" s="394"/>
      <c r="FO27" s="394"/>
      <c r="FP27" s="394"/>
      <c r="FQ27" s="394"/>
      <c r="FR27" s="394"/>
      <c r="FS27" s="394"/>
      <c r="FT27" s="394"/>
      <c r="FU27" s="394"/>
      <c r="FV27" s="394"/>
      <c r="FW27" s="394"/>
      <c r="FX27" s="394"/>
      <c r="FY27" s="394"/>
      <c r="FZ27" s="394"/>
      <c r="GA27" s="394"/>
      <c r="GB27" s="394"/>
      <c r="GC27" s="394"/>
      <c r="GD27" s="394"/>
      <c r="GE27" s="394"/>
      <c r="GF27" s="394"/>
      <c r="GG27" s="427"/>
      <c r="GH27" s="427"/>
      <c r="GI27" s="427"/>
      <c r="GJ27" s="427"/>
      <c r="GK27" s="427"/>
      <c r="GL27" s="427"/>
      <c r="GM27" s="427"/>
      <c r="GN27" s="427"/>
      <c r="GO27" s="427"/>
      <c r="GP27" s="427"/>
      <c r="GQ27" s="427"/>
      <c r="GR27" s="427"/>
      <c r="GS27" s="427"/>
      <c r="GT27" s="427"/>
      <c r="GU27" s="394"/>
      <c r="GV27" s="394"/>
      <c r="GW27" s="394"/>
      <c r="GX27" s="394"/>
      <c r="GY27" s="394"/>
      <c r="GZ27" s="394"/>
      <c r="HA27" s="394"/>
      <c r="HB27" s="394"/>
      <c r="HC27" s="394"/>
      <c r="HD27" s="394"/>
      <c r="HE27" s="394"/>
      <c r="HF27" s="394"/>
      <c r="HG27" s="394"/>
      <c r="HH27" s="394"/>
      <c r="HI27" s="394"/>
      <c r="HJ27" s="394"/>
      <c r="HK27" s="394"/>
      <c r="HL27" s="394"/>
      <c r="HM27" s="394"/>
      <c r="HN27" s="394"/>
      <c r="HO27" s="394"/>
      <c r="HP27" s="394"/>
      <c r="HQ27" s="394"/>
      <c r="HR27" s="394"/>
      <c r="HS27" s="394"/>
      <c r="HT27" s="394"/>
      <c r="HU27" s="394"/>
      <c r="HV27" s="394"/>
      <c r="HW27" s="394"/>
      <c r="HX27" s="394"/>
      <c r="HY27" s="394"/>
      <c r="HZ27" s="32"/>
      <c r="IA27" s="64"/>
      <c r="IB27" s="57"/>
      <c r="IC27" s="57"/>
      <c r="ID27" s="57"/>
      <c r="IF27" s="444"/>
      <c r="IG27" s="434"/>
      <c r="IH27" s="444"/>
      <c r="II27" s="433"/>
      <c r="IJ27" s="433"/>
      <c r="IK27" s="434"/>
      <c r="IL27" s="76"/>
      <c r="IM27" s="232" t="s">
        <v>718</v>
      </c>
      <c r="IN27" s="232"/>
      <c r="IO27" s="232"/>
      <c r="IP27" s="232"/>
      <c r="IQ27" s="232"/>
      <c r="IR27" s="232"/>
      <c r="IS27" s="232"/>
      <c r="IT27" s="232"/>
      <c r="IU27" s="232"/>
      <c r="IV27" s="232"/>
      <c r="IW27" s="232"/>
      <c r="IX27" s="232"/>
      <c r="IY27" s="232"/>
      <c r="IZ27" s="232"/>
      <c r="JA27" s="232"/>
      <c r="JB27" s="232"/>
      <c r="JC27" s="232"/>
      <c r="JD27" s="232"/>
      <c r="JE27" s="232"/>
      <c r="JF27" s="232"/>
      <c r="JG27" s="232"/>
      <c r="JH27" s="232"/>
      <c r="JI27" s="232"/>
      <c r="JJ27" s="232"/>
      <c r="JK27" s="232"/>
      <c r="JL27" s="232"/>
      <c r="JM27" s="232"/>
      <c r="JN27" s="232"/>
      <c r="JO27" s="232"/>
      <c r="JP27" s="77"/>
      <c r="JQ27" s="57"/>
      <c r="JR27" s="57"/>
      <c r="JS27" s="57"/>
      <c r="JT27" s="57"/>
      <c r="JU27" s="57"/>
      <c r="JV27" s="57"/>
      <c r="JW27" s="57"/>
      <c r="JX27" s="57"/>
      <c r="JY27" s="57"/>
      <c r="JZ27" s="57"/>
      <c r="KA27" s="57"/>
      <c r="KB27" s="57"/>
      <c r="KC27" s="57"/>
      <c r="KD27" s="77"/>
      <c r="KE27" s="57"/>
      <c r="KF27" s="32"/>
      <c r="KG27" s="32"/>
      <c r="KH27" s="153"/>
      <c r="KI27" s="56"/>
      <c r="KJ27" s="56"/>
      <c r="KK27" s="56"/>
      <c r="KL27" s="56"/>
      <c r="KM27" s="56"/>
      <c r="KN27" s="56"/>
      <c r="KO27" s="56"/>
      <c r="KP27" s="56"/>
      <c r="KQ27" s="56"/>
      <c r="KR27" s="56"/>
      <c r="KS27" s="56"/>
      <c r="KT27" s="56"/>
      <c r="KU27" s="56"/>
      <c r="KV27" s="56"/>
      <c r="KW27" s="56"/>
      <c r="KX27" s="56"/>
      <c r="KY27" s="56"/>
      <c r="KZ27" s="56"/>
      <c r="LA27" s="442" t="s">
        <v>739</v>
      </c>
      <c r="LB27" s="442"/>
      <c r="LC27" s="442"/>
      <c r="LD27" s="442"/>
      <c r="LE27" s="442"/>
      <c r="LF27" s="442"/>
      <c r="LG27" s="442"/>
      <c r="LH27" s="442"/>
      <c r="LI27" s="442"/>
      <c r="LJ27" s="442"/>
      <c r="LK27" s="442"/>
      <c r="LL27" s="442"/>
      <c r="LM27" s="442"/>
      <c r="LN27" s="442"/>
      <c r="LO27" s="442"/>
      <c r="LP27" s="442"/>
      <c r="LQ27" s="442"/>
      <c r="LR27" s="442"/>
      <c r="LS27" s="442"/>
      <c r="LT27" s="56"/>
      <c r="LU27" s="56"/>
      <c r="LV27" s="56"/>
      <c r="LW27" s="56"/>
      <c r="LX27" s="56"/>
      <c r="LY27" s="56"/>
      <c r="LZ27" s="56"/>
      <c r="MA27" s="56"/>
      <c r="MB27" s="56"/>
      <c r="MC27" s="56"/>
      <c r="MD27" s="56"/>
      <c r="ME27" s="56"/>
      <c r="MF27" s="56"/>
      <c r="MG27" s="56"/>
      <c r="MH27" s="56"/>
      <c r="MI27" s="56"/>
      <c r="MJ27" s="56"/>
      <c r="MK27" s="56"/>
      <c r="ML27" s="153"/>
      <c r="MM27" s="32"/>
      <c r="MN27" s="32"/>
    </row>
    <row r="28" spans="2:352" ht="18" customHeight="1" x14ac:dyDescent="0.15">
      <c r="B28" s="244"/>
      <c r="C28" s="244"/>
      <c r="D28" s="244"/>
      <c r="E28" s="268" t="str">
        <f>IF(B28="","",TEXT(TEXT(請求書!$D$15,"YYYY/MM") &amp; "/" &amp; TEXT(B28,"00"),"AAA"))</f>
        <v/>
      </c>
      <c r="F28" s="269"/>
      <c r="G28" s="269"/>
      <c r="H28" s="270"/>
      <c r="I28" s="271"/>
      <c r="J28" s="271"/>
      <c r="K28" s="271"/>
      <c r="L28" s="271"/>
      <c r="M28" s="271"/>
      <c r="N28" s="271"/>
      <c r="O28" s="272" t="str">
        <f t="shared" si="3"/>
        <v/>
      </c>
      <c r="P28" s="272"/>
      <c r="Q28" s="273" t="str">
        <f t="shared" si="48"/>
        <v/>
      </c>
      <c r="R28" s="274"/>
      <c r="S28" s="274"/>
      <c r="T28" s="274"/>
      <c r="U28" s="274"/>
      <c r="V28" s="275"/>
      <c r="W28" s="276" t="str">
        <f t="shared" si="38"/>
        <v/>
      </c>
      <c r="X28" s="277"/>
      <c r="Y28" s="277"/>
      <c r="Z28" s="277"/>
      <c r="AA28" s="278"/>
      <c r="AB28" s="249"/>
      <c r="AC28" s="250"/>
      <c r="AD28" s="249"/>
      <c r="AE28" s="250"/>
      <c r="AF28" s="251" t="str">
        <f t="shared" si="0"/>
        <v/>
      </c>
      <c r="AG28" s="252"/>
      <c r="AH28" s="253"/>
      <c r="AI28" s="254" t="str">
        <f t="shared" si="45"/>
        <v/>
      </c>
      <c r="AJ28" s="255"/>
      <c r="AK28" s="256"/>
      <c r="AL28" s="254" t="str">
        <f t="shared" si="46"/>
        <v/>
      </c>
      <c r="AM28" s="255"/>
      <c r="AN28" s="256"/>
      <c r="AO28" s="257"/>
      <c r="AP28" s="257"/>
      <c r="AQ28" s="257"/>
      <c r="AR28" s="257"/>
      <c r="AS28" s="244"/>
      <c r="AT28" s="244"/>
      <c r="AU28" s="244"/>
      <c r="AV28" s="244"/>
      <c r="AW28" s="100"/>
      <c r="AX28" s="90" t="e">
        <f t="shared" ca="1" si="4"/>
        <v>#N/A</v>
      </c>
      <c r="AY28" s="124" t="str">
        <f t="shared" si="39"/>
        <v/>
      </c>
      <c r="AZ28" s="125" t="str">
        <f t="shared" si="40"/>
        <v/>
      </c>
      <c r="BA28" s="126" t="str">
        <f t="shared" si="5"/>
        <v/>
      </c>
      <c r="BB28" s="126" t="str">
        <f t="shared" si="6"/>
        <v/>
      </c>
      <c r="BC28" s="127" t="str">
        <f t="shared" si="7"/>
        <v/>
      </c>
      <c r="BD28" s="127" t="str">
        <f t="shared" si="8"/>
        <v/>
      </c>
      <c r="BE28" s="126" t="str">
        <f t="shared" si="9"/>
        <v/>
      </c>
      <c r="BF28" s="126" t="str">
        <f t="shared" si="10"/>
        <v/>
      </c>
      <c r="BG28" s="128" t="str">
        <f t="shared" si="41"/>
        <v/>
      </c>
      <c r="BH28" s="124" t="str">
        <f t="shared" si="1"/>
        <v/>
      </c>
      <c r="BI28" s="128" t="e">
        <f ca="1">IF(AND($AX28&lt;&gt;"",BE28&lt;&gt;"",BG28&gt;=IF(BG29="",0,BG29)),SUM(INDIRECT("bh"&amp;ROW()-BG28+1):BH28),"")</f>
        <v>#N/A</v>
      </c>
      <c r="BJ28" s="128" t="e">
        <f t="shared" ca="1" si="11"/>
        <v>#N/A</v>
      </c>
      <c r="BK28" s="128" t="e">
        <f t="shared" ca="1" si="12"/>
        <v>#N/A</v>
      </c>
      <c r="BL28" s="128" t="e">
        <f ca="1">IF(BK28="","",LEFT(AX28,3)&amp;TEXT(VLOOKUP(BK28,基本設定!$D$3:$E$50,2,FALSE),"000"))</f>
        <v>#N/A</v>
      </c>
      <c r="BM28" s="128" t="e">
        <f ca="1">IF(BL28="","",VLOOKUP(BL28,単価設定!$A$3:$F$477,6,FALSE))</f>
        <v>#N/A</v>
      </c>
      <c r="BN28" s="128" t="str">
        <f t="shared" si="42"/>
        <v/>
      </c>
      <c r="BO28" s="128" t="str">
        <f t="shared" si="13"/>
        <v/>
      </c>
      <c r="BP28" s="124" t="str">
        <f t="shared" si="14"/>
        <v/>
      </c>
      <c r="BQ28" s="128" t="str">
        <f t="shared" si="15"/>
        <v/>
      </c>
      <c r="BR28" s="129" t="str">
        <f t="shared" si="16"/>
        <v/>
      </c>
      <c r="BS28" s="129" t="str">
        <f t="shared" si="17"/>
        <v/>
      </c>
      <c r="BT28" s="127" t="str">
        <f t="shared" si="18"/>
        <v/>
      </c>
      <c r="BU28" s="127" t="str">
        <f t="shared" si="19"/>
        <v/>
      </c>
      <c r="BV28" s="126" t="str">
        <f t="shared" si="20"/>
        <v/>
      </c>
      <c r="BW28" s="126" t="str">
        <f t="shared" si="21"/>
        <v/>
      </c>
      <c r="BX28" s="128" t="str">
        <f t="shared" si="43"/>
        <v/>
      </c>
      <c r="BY28" s="124" t="str">
        <f t="shared" si="2"/>
        <v/>
      </c>
      <c r="BZ28" s="128" t="e">
        <f ca="1">IF(AND($AX28&lt;&gt;"",BV28&lt;&gt;"",BX28&gt;=IF(BX29="",0,BX29)),SUM(INDIRECT("by" &amp; ROW()-BX28+1):BY28),"")</f>
        <v>#N/A</v>
      </c>
      <c r="CA28" s="128" t="e">
        <f t="shared" ca="1" si="22"/>
        <v>#N/A</v>
      </c>
      <c r="CB28" s="128" t="e">
        <f t="shared" ca="1" si="23"/>
        <v>#N/A</v>
      </c>
      <c r="CC28" s="128" t="e">
        <f ca="1">IF(CB28="","",LEFT($AX28,3)&amp;TEXT(VLOOKUP(CB28,基本設定!$D$3:$E$50,2,FALSE),"100"))</f>
        <v>#N/A</v>
      </c>
      <c r="CD28" s="128" t="e">
        <f ca="1">IF(CC28="","",VLOOKUP(CC28,単価設定!$A$3:$F$477,6,FALSE))</f>
        <v>#N/A</v>
      </c>
      <c r="CE28" s="128" t="str">
        <f t="shared" si="44"/>
        <v/>
      </c>
      <c r="CF28" s="128" t="str">
        <f t="shared" si="24"/>
        <v/>
      </c>
      <c r="CG28" s="128" t="e">
        <f t="shared" ca="1" si="25"/>
        <v>#N/A</v>
      </c>
      <c r="CH28" s="128" t="e">
        <f ca="1">IF(CG28="","",VLOOKUP(CG28,単価設定!$A$3:$F$478,6,FALSE))</f>
        <v>#N/A</v>
      </c>
      <c r="CI28" s="128" t="e">
        <f t="shared" ca="1" si="26"/>
        <v>#N/A</v>
      </c>
      <c r="CJ28" s="128" t="e">
        <f ca="1">IF(CI28="","",VLOOKUP(CI28,単価設定!$A$3:$F$478,6,FALSE))</f>
        <v>#N/A</v>
      </c>
      <c r="CK28" s="128" t="e">
        <f t="shared" ca="1" si="27"/>
        <v>#N/A</v>
      </c>
      <c r="CL28" s="128" t="e">
        <f ca="1">SUM(CK$15:$CK28)</f>
        <v>#N/A</v>
      </c>
      <c r="CM28" s="128" t="e">
        <f t="shared" ca="1" si="28"/>
        <v>#N/A</v>
      </c>
      <c r="CN28" s="128" t="e">
        <f t="shared" ca="1" si="47"/>
        <v>#N/A</v>
      </c>
      <c r="CO28" s="128" t="e">
        <f t="shared" ca="1" si="29"/>
        <v>#N/A</v>
      </c>
      <c r="CP28" s="146" t="e">
        <f t="shared" ca="1" si="30"/>
        <v>#N/A</v>
      </c>
      <c r="CQ28" s="146" t="e">
        <f t="shared" ca="1" si="31"/>
        <v>#N/A</v>
      </c>
      <c r="CR28" s="146" t="e">
        <f t="shared" ca="1" si="32"/>
        <v>#N/A</v>
      </c>
      <c r="CS28" s="146" t="e">
        <f t="shared" ca="1" si="33"/>
        <v>#N/A</v>
      </c>
      <c r="CT28" s="128" t="e">
        <f ca="1">IF(BL28&lt;&gt;"",IF(COUNTIF(BL$15:BL28,BL28)=1,ROW(),""),"")</f>
        <v>#N/A</v>
      </c>
      <c r="CU28" s="128" t="e">
        <f ca="1">IF(CB28&lt;&gt;"",IF(COUNTIF(CB$15:CB28,CB28)=1,ROW(),""),"")</f>
        <v>#N/A</v>
      </c>
      <c r="CV28" s="128" t="e">
        <f ca="1">IF(CG28&lt;&gt;"",IF(COUNTIF(CG$15:CG28,CG28)=1,ROW(),""),"")</f>
        <v>#N/A</v>
      </c>
      <c r="CW28" s="146" t="e">
        <f ca="1">IF(CI28&lt;&gt;"",IF(COUNTIF(CI$15:CI28,CI28)=1,ROW(),""),"")</f>
        <v>#N/A</v>
      </c>
      <c r="CX28" s="128" t="str">
        <f t="shared" ca="1" si="34"/>
        <v/>
      </c>
      <c r="CY28" s="128" t="str">
        <f t="shared" ca="1" si="35"/>
        <v/>
      </c>
      <c r="CZ28" s="128" t="str">
        <f t="shared" ca="1" si="36"/>
        <v/>
      </c>
      <c r="DA28" s="146" t="str">
        <f t="shared" ca="1" si="37"/>
        <v/>
      </c>
      <c r="DB28" s="32"/>
      <c r="DD28" s="65"/>
      <c r="DE28" s="326"/>
      <c r="DF28" s="327"/>
      <c r="DG28" s="328"/>
      <c r="DH28" s="211"/>
      <c r="DI28" s="212"/>
      <c r="DJ28" s="212"/>
      <c r="DK28" s="212"/>
      <c r="DL28" s="212"/>
      <c r="DM28" s="212"/>
      <c r="DN28" s="212"/>
      <c r="DO28" s="212"/>
      <c r="DP28" s="213"/>
      <c r="DQ28" s="312"/>
      <c r="DR28" s="313"/>
      <c r="DS28" s="313"/>
      <c r="DT28" s="313"/>
      <c r="DU28" s="313"/>
      <c r="DV28" s="313"/>
      <c r="DW28" s="313"/>
      <c r="DX28" s="313"/>
      <c r="DY28" s="313"/>
      <c r="DZ28" s="313"/>
      <c r="EA28" s="313"/>
      <c r="EB28" s="313"/>
      <c r="EC28" s="314"/>
      <c r="ED28" s="266"/>
      <c r="EE28" s="267"/>
      <c r="EF28" s="267"/>
      <c r="EG28" s="267"/>
      <c r="EH28" s="267"/>
      <c r="EI28" s="267"/>
      <c r="EJ28" s="267"/>
      <c r="EK28" s="267"/>
      <c r="EL28" s="282"/>
      <c r="EM28" s="211"/>
      <c r="EN28" s="212"/>
      <c r="EO28" s="212"/>
      <c r="EP28" s="212"/>
      <c r="EQ28" s="213"/>
      <c r="ER28" s="266"/>
      <c r="ES28" s="267"/>
      <c r="ET28" s="267"/>
      <c r="EU28" s="267"/>
      <c r="EV28" s="267"/>
      <c r="EW28" s="267"/>
      <c r="EX28" s="267"/>
      <c r="EY28" s="267"/>
      <c r="EZ28" s="267"/>
      <c r="FA28" s="267"/>
      <c r="FB28" s="282"/>
      <c r="FC28" s="261"/>
      <c r="FD28" s="262"/>
      <c r="FE28" s="262"/>
      <c r="FF28" s="263"/>
      <c r="FG28" s="64"/>
      <c r="FH28" s="32"/>
      <c r="FI28" s="32"/>
      <c r="FJ28" s="32"/>
      <c r="FK28" s="32"/>
      <c r="FL28" s="65"/>
      <c r="FN28" s="394" t="e">
        <f ca="1">IF(TEXT(VLOOKUP($N$4,受給者一覧!$B$3:$Z$503,18,FALSE),"00")&lt;&gt;"00",TEXT(VLOOKUP($N$4,受給者一覧!$B$3:$Z$503,18,FALSE),"00"),"")</f>
        <v>#N/A</v>
      </c>
      <c r="FO28" s="394"/>
      <c r="FP28" s="394"/>
      <c r="FQ28" s="394"/>
      <c r="FR28" s="394"/>
      <c r="FS28" s="394"/>
      <c r="FT28" s="394"/>
      <c r="FU28" s="394"/>
      <c r="FV28" s="394"/>
      <c r="FW28" s="394"/>
      <c r="FX28" s="440" t="e">
        <f ca="1">IF(VLOOKUP($N$4,受給者一覧!$B$3:$Z$503,19,FALSE)&lt;&gt;"",VLOOKUP($N$4,受給者一覧!$B$3:$Z$503,19,FALSE),"")</f>
        <v>#N/A</v>
      </c>
      <c r="FY28" s="440"/>
      <c r="FZ28" s="440"/>
      <c r="GA28" s="440"/>
      <c r="GB28" s="440"/>
      <c r="GC28" s="440"/>
      <c r="GD28" s="440"/>
      <c r="GE28" s="440"/>
      <c r="GF28" s="440"/>
      <c r="GG28" s="441" t="e">
        <f ca="1">IF(VLOOKUP($N$4,受給者一覧!$B$3:$Z$503,20,FALSE)="","",VLOOKUP($N$4,受給者一覧!$B$3:$Z$503,20,FALSE))</f>
        <v>#N/A</v>
      </c>
      <c r="GH28" s="441"/>
      <c r="GI28" s="441"/>
      <c r="GJ28" s="441"/>
      <c r="GK28" s="441"/>
      <c r="GL28" s="441"/>
      <c r="GM28" s="441"/>
      <c r="GN28" s="441"/>
      <c r="GO28" s="441"/>
      <c r="GP28" s="441"/>
      <c r="GQ28" s="441"/>
      <c r="GR28" s="441"/>
      <c r="GS28" s="441"/>
      <c r="GT28" s="441"/>
      <c r="GU28" s="394" t="e">
        <f ca="1">IF(VLOOKUP($N$4,受給者一覧!$B$3:$Z$503,21,FALSE)="新規契約","■","□")</f>
        <v>#N/A</v>
      </c>
      <c r="GV28" s="394"/>
      <c r="GW28" s="394"/>
      <c r="GX28" s="395" t="s">
        <v>151</v>
      </c>
      <c r="GY28" s="395"/>
      <c r="GZ28" s="395"/>
      <c r="HA28" s="395"/>
      <c r="HB28" s="395"/>
      <c r="HC28" s="395"/>
      <c r="HD28" s="395"/>
      <c r="HE28" s="395"/>
      <c r="HF28" s="395"/>
      <c r="HG28" s="395"/>
      <c r="HH28" s="395"/>
      <c r="HI28" s="395"/>
      <c r="HJ28" s="395"/>
      <c r="HK28" s="395"/>
      <c r="HL28" s="395"/>
      <c r="HM28" s="395"/>
      <c r="HN28" s="395"/>
      <c r="HO28" s="395"/>
      <c r="HP28" s="395"/>
      <c r="HQ28" s="395"/>
      <c r="HR28" s="395"/>
      <c r="HS28" s="395"/>
      <c r="HT28" s="395"/>
      <c r="HU28" s="395"/>
      <c r="HV28" s="395"/>
      <c r="HW28" s="395"/>
      <c r="HX28" s="395"/>
      <c r="HY28" s="395"/>
      <c r="HZ28" s="32"/>
      <c r="IA28" s="64"/>
      <c r="IB28" s="57"/>
      <c r="IC28" s="57"/>
      <c r="ID28" s="57"/>
      <c r="IF28" s="444"/>
      <c r="IG28" s="434"/>
      <c r="IH28" s="444"/>
      <c r="II28" s="433"/>
      <c r="IJ28" s="433"/>
      <c r="IK28" s="434"/>
      <c r="IL28" s="76"/>
      <c r="IM28" s="57"/>
      <c r="IN28" s="57"/>
      <c r="IO28" s="57"/>
      <c r="IP28" s="57"/>
      <c r="IQ28" s="57"/>
      <c r="IR28" s="57"/>
      <c r="IS28" s="57"/>
      <c r="IT28" s="57"/>
      <c r="IU28" s="57"/>
      <c r="IV28" s="57"/>
      <c r="IW28" s="57"/>
      <c r="IX28" s="57"/>
      <c r="IY28" s="57"/>
      <c r="IZ28" s="57"/>
      <c r="JA28" s="57"/>
      <c r="JB28" s="57"/>
      <c r="JC28" s="57"/>
      <c r="JD28" s="57"/>
      <c r="JE28" s="57"/>
      <c r="JF28" s="57"/>
      <c r="JG28" s="57"/>
      <c r="JH28" s="57"/>
      <c r="JI28" s="57"/>
      <c r="JJ28" s="57"/>
      <c r="JK28" s="57"/>
      <c r="JL28" s="57"/>
      <c r="JM28" s="57"/>
      <c r="JN28" s="57"/>
      <c r="JO28" s="57"/>
      <c r="JP28" s="77"/>
      <c r="JQ28" s="57"/>
      <c r="JR28" s="57"/>
      <c r="JS28" s="57"/>
      <c r="JT28" s="57"/>
      <c r="JU28" s="57"/>
      <c r="JV28" s="57"/>
      <c r="JW28" s="57"/>
      <c r="JX28" s="57"/>
      <c r="JY28" s="57"/>
      <c r="JZ28" s="57"/>
      <c r="KA28" s="57"/>
      <c r="KB28" s="57"/>
      <c r="KC28" s="57"/>
      <c r="KD28" s="77"/>
      <c r="KE28" s="57"/>
      <c r="KF28" s="32"/>
      <c r="KG28" s="32"/>
      <c r="KH28" s="153"/>
      <c r="KI28" s="56"/>
      <c r="KJ28" s="56"/>
      <c r="KK28" s="56"/>
      <c r="KL28" s="56"/>
      <c r="KM28" s="56"/>
      <c r="KN28" s="56"/>
      <c r="KO28" s="56"/>
      <c r="KP28" s="56"/>
      <c r="KQ28" s="56"/>
      <c r="KR28" s="56"/>
      <c r="KS28" s="56"/>
      <c r="KT28" s="56"/>
      <c r="KU28" s="56"/>
      <c r="KV28" s="56"/>
      <c r="KW28" s="56"/>
      <c r="KX28" s="56"/>
      <c r="KY28" s="56"/>
      <c r="KZ28" s="56"/>
      <c r="LA28" s="442"/>
      <c r="LB28" s="442"/>
      <c r="LC28" s="442"/>
      <c r="LD28" s="442"/>
      <c r="LE28" s="442"/>
      <c r="LF28" s="442"/>
      <c r="LG28" s="442"/>
      <c r="LH28" s="442"/>
      <c r="LI28" s="442"/>
      <c r="LJ28" s="442"/>
      <c r="LK28" s="442"/>
      <c r="LL28" s="442"/>
      <c r="LM28" s="442"/>
      <c r="LN28" s="442"/>
      <c r="LO28" s="442"/>
      <c r="LP28" s="442"/>
      <c r="LQ28" s="442"/>
      <c r="LR28" s="442"/>
      <c r="LS28" s="442"/>
      <c r="LT28" s="56"/>
      <c r="LU28" s="56"/>
      <c r="LV28" s="56"/>
      <c r="LW28" s="56"/>
      <c r="LX28" s="56"/>
      <c r="LY28" s="56"/>
      <c r="LZ28" s="56"/>
      <c r="MA28" s="58" t="s">
        <v>47</v>
      </c>
      <c r="MB28" s="59"/>
      <c r="MC28" s="59"/>
      <c r="MD28" s="59"/>
      <c r="ME28" s="59"/>
      <c r="MF28" s="59"/>
      <c r="MG28" s="59"/>
      <c r="MH28" s="59"/>
      <c r="MI28" s="59"/>
      <c r="MJ28" s="59"/>
      <c r="MK28" s="56"/>
      <c r="ML28" s="153"/>
      <c r="MM28" s="32"/>
      <c r="MN28" s="32"/>
    </row>
    <row r="29" spans="2:352" ht="18" customHeight="1" x14ac:dyDescent="0.15">
      <c r="B29" s="244"/>
      <c r="C29" s="244"/>
      <c r="D29" s="244"/>
      <c r="E29" s="268" t="str">
        <f>IF(B29="","",TEXT(TEXT(請求書!$D$15,"YYYY/MM") &amp; "/" &amp; TEXT(B29,"00"),"AAA"))</f>
        <v/>
      </c>
      <c r="F29" s="269"/>
      <c r="G29" s="269"/>
      <c r="H29" s="270"/>
      <c r="I29" s="271"/>
      <c r="J29" s="271"/>
      <c r="K29" s="271"/>
      <c r="L29" s="271"/>
      <c r="M29" s="271"/>
      <c r="N29" s="271"/>
      <c r="O29" s="272" t="str">
        <f t="shared" si="3"/>
        <v/>
      </c>
      <c r="P29" s="272"/>
      <c r="Q29" s="273" t="str">
        <f t="shared" si="48"/>
        <v/>
      </c>
      <c r="R29" s="274"/>
      <c r="S29" s="274"/>
      <c r="T29" s="274"/>
      <c r="U29" s="274"/>
      <c r="V29" s="275"/>
      <c r="W29" s="276" t="str">
        <f t="shared" si="38"/>
        <v/>
      </c>
      <c r="X29" s="277"/>
      <c r="Y29" s="277"/>
      <c r="Z29" s="277"/>
      <c r="AA29" s="278"/>
      <c r="AB29" s="249"/>
      <c r="AC29" s="250"/>
      <c r="AD29" s="249"/>
      <c r="AE29" s="250"/>
      <c r="AF29" s="251" t="str">
        <f t="shared" si="0"/>
        <v/>
      </c>
      <c r="AG29" s="252"/>
      <c r="AH29" s="253"/>
      <c r="AI29" s="254" t="str">
        <f t="shared" si="45"/>
        <v/>
      </c>
      <c r="AJ29" s="255"/>
      <c r="AK29" s="256"/>
      <c r="AL29" s="254" t="str">
        <f t="shared" si="46"/>
        <v/>
      </c>
      <c r="AM29" s="255"/>
      <c r="AN29" s="256"/>
      <c r="AO29" s="257"/>
      <c r="AP29" s="257"/>
      <c r="AQ29" s="257"/>
      <c r="AR29" s="257"/>
      <c r="AS29" s="244"/>
      <c r="AT29" s="244"/>
      <c r="AU29" s="244"/>
      <c r="AV29" s="244"/>
      <c r="AW29" s="100"/>
      <c r="AX29" s="90" t="e">
        <f t="shared" ca="1" si="4"/>
        <v>#N/A</v>
      </c>
      <c r="AY29" s="124" t="str">
        <f t="shared" si="39"/>
        <v/>
      </c>
      <c r="AZ29" s="125" t="str">
        <f t="shared" si="40"/>
        <v/>
      </c>
      <c r="BA29" s="126" t="str">
        <f t="shared" si="5"/>
        <v/>
      </c>
      <c r="BB29" s="126" t="str">
        <f t="shared" si="6"/>
        <v/>
      </c>
      <c r="BC29" s="127" t="str">
        <f t="shared" si="7"/>
        <v/>
      </c>
      <c r="BD29" s="127" t="str">
        <f t="shared" si="8"/>
        <v/>
      </c>
      <c r="BE29" s="126" t="str">
        <f t="shared" si="9"/>
        <v/>
      </c>
      <c r="BF29" s="126" t="str">
        <f t="shared" si="10"/>
        <v/>
      </c>
      <c r="BG29" s="128" t="str">
        <f t="shared" si="41"/>
        <v/>
      </c>
      <c r="BH29" s="124" t="str">
        <f t="shared" si="1"/>
        <v/>
      </c>
      <c r="BI29" s="128" t="e">
        <f ca="1">IF(AND($AX29&lt;&gt;"",BE29&lt;&gt;"",BG29&gt;=IF(BG30="",0,BG30)),SUM(INDIRECT("bh"&amp;ROW()-BG29+1):BH29),"")</f>
        <v>#N/A</v>
      </c>
      <c r="BJ29" s="128" t="e">
        <f t="shared" ca="1" si="11"/>
        <v>#N/A</v>
      </c>
      <c r="BK29" s="128" t="e">
        <f t="shared" ca="1" si="12"/>
        <v>#N/A</v>
      </c>
      <c r="BL29" s="128" t="e">
        <f ca="1">IF(BK29="","",LEFT(AX29,3)&amp;TEXT(VLOOKUP(BK29,基本設定!$D$3:$E$50,2,FALSE),"000"))</f>
        <v>#N/A</v>
      </c>
      <c r="BM29" s="128" t="e">
        <f ca="1">IF(BL29="","",VLOOKUP(BL29,単価設定!$A$3:$F$477,6,FALSE))</f>
        <v>#N/A</v>
      </c>
      <c r="BN29" s="128" t="str">
        <f t="shared" si="42"/>
        <v/>
      </c>
      <c r="BO29" s="128" t="str">
        <f t="shared" si="13"/>
        <v/>
      </c>
      <c r="BP29" s="124" t="str">
        <f t="shared" si="14"/>
        <v/>
      </c>
      <c r="BQ29" s="128" t="str">
        <f t="shared" si="15"/>
        <v/>
      </c>
      <c r="BR29" s="129" t="str">
        <f t="shared" si="16"/>
        <v/>
      </c>
      <c r="BS29" s="129" t="str">
        <f t="shared" si="17"/>
        <v/>
      </c>
      <c r="BT29" s="127" t="str">
        <f t="shared" si="18"/>
        <v/>
      </c>
      <c r="BU29" s="127" t="str">
        <f t="shared" si="19"/>
        <v/>
      </c>
      <c r="BV29" s="126" t="str">
        <f t="shared" si="20"/>
        <v/>
      </c>
      <c r="BW29" s="126" t="str">
        <f t="shared" si="21"/>
        <v/>
      </c>
      <c r="BX29" s="128" t="str">
        <f t="shared" si="43"/>
        <v/>
      </c>
      <c r="BY29" s="124" t="str">
        <f t="shared" si="2"/>
        <v/>
      </c>
      <c r="BZ29" s="128" t="e">
        <f ca="1">IF(AND($AX29&lt;&gt;"",BV29&lt;&gt;"",BX29&gt;=IF(BX30="",0,BX30)),SUM(INDIRECT("by" &amp; ROW()-BX29+1):BY29),"")</f>
        <v>#N/A</v>
      </c>
      <c r="CA29" s="128" t="e">
        <f t="shared" ca="1" si="22"/>
        <v>#N/A</v>
      </c>
      <c r="CB29" s="128" t="e">
        <f t="shared" ca="1" si="23"/>
        <v>#N/A</v>
      </c>
      <c r="CC29" s="128" t="e">
        <f ca="1">IF(CB29="","",LEFT($AX29,3)&amp;TEXT(VLOOKUP(CB29,基本設定!$D$3:$E$50,2,FALSE),"100"))</f>
        <v>#N/A</v>
      </c>
      <c r="CD29" s="128" t="e">
        <f ca="1">IF(CC29="","",VLOOKUP(CC29,単価設定!$A$3:$F$477,6,FALSE))</f>
        <v>#N/A</v>
      </c>
      <c r="CE29" s="128" t="str">
        <f t="shared" si="44"/>
        <v/>
      </c>
      <c r="CF29" s="128" t="str">
        <f t="shared" si="24"/>
        <v/>
      </c>
      <c r="CG29" s="128" t="e">
        <f t="shared" ca="1" si="25"/>
        <v>#N/A</v>
      </c>
      <c r="CH29" s="128" t="e">
        <f ca="1">IF(CG29="","",VLOOKUP(CG29,単価設定!$A$3:$F$478,6,FALSE))</f>
        <v>#N/A</v>
      </c>
      <c r="CI29" s="128" t="e">
        <f t="shared" ca="1" si="26"/>
        <v>#N/A</v>
      </c>
      <c r="CJ29" s="128" t="e">
        <f ca="1">IF(CI29="","",VLOOKUP(CI29,単価設定!$A$3:$F$478,6,FALSE))</f>
        <v>#N/A</v>
      </c>
      <c r="CK29" s="128" t="e">
        <f t="shared" ca="1" si="27"/>
        <v>#N/A</v>
      </c>
      <c r="CL29" s="128" t="e">
        <f ca="1">SUM(CK$15:$CK29)</f>
        <v>#N/A</v>
      </c>
      <c r="CM29" s="128" t="e">
        <f t="shared" ca="1" si="28"/>
        <v>#N/A</v>
      </c>
      <c r="CN29" s="128" t="e">
        <f t="shared" ca="1" si="47"/>
        <v>#N/A</v>
      </c>
      <c r="CO29" s="128" t="e">
        <f t="shared" ca="1" si="29"/>
        <v>#N/A</v>
      </c>
      <c r="CP29" s="146" t="e">
        <f t="shared" ca="1" si="30"/>
        <v>#N/A</v>
      </c>
      <c r="CQ29" s="146" t="e">
        <f t="shared" ca="1" si="31"/>
        <v>#N/A</v>
      </c>
      <c r="CR29" s="146" t="e">
        <f t="shared" ca="1" si="32"/>
        <v>#N/A</v>
      </c>
      <c r="CS29" s="146" t="e">
        <f t="shared" ca="1" si="33"/>
        <v>#N/A</v>
      </c>
      <c r="CT29" s="128" t="e">
        <f ca="1">IF(BL29&lt;&gt;"",IF(COUNTIF(BL$15:BL29,BL29)=1,ROW(),""),"")</f>
        <v>#N/A</v>
      </c>
      <c r="CU29" s="128" t="e">
        <f ca="1">IF(CB29&lt;&gt;"",IF(COUNTIF(CB$15:CB29,CB29)=1,ROW(),""),"")</f>
        <v>#N/A</v>
      </c>
      <c r="CV29" s="128" t="e">
        <f ca="1">IF(CG29&lt;&gt;"",IF(COUNTIF(CG$15:CG29,CG29)=1,ROW(),""),"")</f>
        <v>#N/A</v>
      </c>
      <c r="CW29" s="146" t="e">
        <f ca="1">IF(CI29&lt;&gt;"",IF(COUNTIF(CI$15:CI29,CI29)=1,ROW(),""),"")</f>
        <v>#N/A</v>
      </c>
      <c r="CX29" s="128" t="str">
        <f t="shared" ca="1" si="34"/>
        <v/>
      </c>
      <c r="CY29" s="128" t="str">
        <f t="shared" ca="1" si="35"/>
        <v/>
      </c>
      <c r="CZ29" s="128" t="str">
        <f t="shared" ca="1" si="36"/>
        <v/>
      </c>
      <c r="DA29" s="146" t="str">
        <f t="shared" ca="1" si="37"/>
        <v/>
      </c>
      <c r="DB29" s="32"/>
      <c r="DD29" s="65"/>
      <c r="DE29" s="326"/>
      <c r="DF29" s="327"/>
      <c r="DG29" s="328"/>
      <c r="DH29" s="303" t="str">
        <f ca="1">IFERROR(VLOOKUP(TEXT(SMALL($CX$15:$DA$143,7),"000000"),単価設定!$A$3:$F$478,1,FALSE),"")</f>
        <v/>
      </c>
      <c r="DI29" s="304"/>
      <c r="DJ29" s="304"/>
      <c r="DK29" s="304"/>
      <c r="DL29" s="304"/>
      <c r="DM29" s="304"/>
      <c r="DN29" s="304"/>
      <c r="DO29" s="304"/>
      <c r="DP29" s="305"/>
      <c r="DQ29" s="306" t="str">
        <f ca="1">IF(ISERROR(VLOOKUP(DH29,単価設定!$A$3:$F$478,4,FALSE)),"",VLOOKUP(DH29,単価設定!$A$3:$F$478,4,FALSE))</f>
        <v/>
      </c>
      <c r="DR29" s="307"/>
      <c r="DS29" s="307"/>
      <c r="DT29" s="307"/>
      <c r="DU29" s="307"/>
      <c r="DV29" s="307"/>
      <c r="DW29" s="307"/>
      <c r="DX29" s="307"/>
      <c r="DY29" s="307"/>
      <c r="DZ29" s="307"/>
      <c r="EA29" s="307"/>
      <c r="EB29" s="307"/>
      <c r="EC29" s="308"/>
      <c r="ED29" s="264" t="str">
        <f ca="1">IF(ISERROR(VLOOKUP(DH29,単価設定!$A$3:$F$478,5,FALSE)),"",VLOOKUP(DH29,単価設定!$A$3:$F$478,5,FALSE))</f>
        <v/>
      </c>
      <c r="EE29" s="265"/>
      <c r="EF29" s="265"/>
      <c r="EG29" s="265"/>
      <c r="EH29" s="265"/>
      <c r="EI29" s="265"/>
      <c r="EJ29" s="265"/>
      <c r="EK29" s="265"/>
      <c r="EL29" s="281"/>
      <c r="EM29" s="303" t="str">
        <f ca="1">IF(DH29="","",COUNTIF($BL$15:$BL$143,DH29)+COUNTIF($CC$15:$CC$143,DH29)+COUNTIF($CG$15:$CG$143,DH29)+COUNTIF($CI$15:$CI$143,DH29))</f>
        <v/>
      </c>
      <c r="EN29" s="304"/>
      <c r="EO29" s="304"/>
      <c r="EP29" s="304"/>
      <c r="EQ29" s="305"/>
      <c r="ER29" s="264" t="str">
        <f ca="1">IF(AND(ED29&lt;&gt;"",EM29&lt;&gt;""),IF(ED29*EM29=0,"",ED29*EM29),"")</f>
        <v/>
      </c>
      <c r="ES29" s="265"/>
      <c r="ET29" s="265"/>
      <c r="EU29" s="265"/>
      <c r="EV29" s="265"/>
      <c r="EW29" s="265"/>
      <c r="EX29" s="265"/>
      <c r="EY29" s="265"/>
      <c r="EZ29" s="265"/>
      <c r="FA29" s="265"/>
      <c r="FB29" s="281"/>
      <c r="FC29" s="258"/>
      <c r="FD29" s="259"/>
      <c r="FE29" s="259"/>
      <c r="FF29" s="260"/>
      <c r="FG29" s="64"/>
      <c r="FH29" s="32"/>
      <c r="FI29" s="32"/>
      <c r="FJ29" s="32"/>
      <c r="FK29" s="32"/>
      <c r="FL29" s="65"/>
      <c r="FN29" s="394"/>
      <c r="FO29" s="394"/>
      <c r="FP29" s="394"/>
      <c r="FQ29" s="394"/>
      <c r="FR29" s="394"/>
      <c r="FS29" s="394"/>
      <c r="FT29" s="394"/>
      <c r="FU29" s="394"/>
      <c r="FV29" s="394"/>
      <c r="FW29" s="394"/>
      <c r="FX29" s="440"/>
      <c r="FY29" s="440"/>
      <c r="FZ29" s="440"/>
      <c r="GA29" s="440"/>
      <c r="GB29" s="440"/>
      <c r="GC29" s="440"/>
      <c r="GD29" s="440"/>
      <c r="GE29" s="440"/>
      <c r="GF29" s="440"/>
      <c r="GG29" s="441"/>
      <c r="GH29" s="441"/>
      <c r="GI29" s="441"/>
      <c r="GJ29" s="441"/>
      <c r="GK29" s="441"/>
      <c r="GL29" s="441"/>
      <c r="GM29" s="441"/>
      <c r="GN29" s="441"/>
      <c r="GO29" s="441"/>
      <c r="GP29" s="441"/>
      <c r="GQ29" s="441"/>
      <c r="GR29" s="441"/>
      <c r="GS29" s="441"/>
      <c r="GT29" s="441"/>
      <c r="GU29" s="394" t="e">
        <f ca="1">IF(VLOOKUP($N$4,受給者一覧!$B$3:$Z$503,21,FALSE)="契約の変更","■","□")</f>
        <v>#N/A</v>
      </c>
      <c r="GV29" s="394"/>
      <c r="GW29" s="394"/>
      <c r="GX29" s="395" t="s">
        <v>152</v>
      </c>
      <c r="GY29" s="395"/>
      <c r="GZ29" s="395"/>
      <c r="HA29" s="395"/>
      <c r="HB29" s="395"/>
      <c r="HC29" s="395"/>
      <c r="HD29" s="395"/>
      <c r="HE29" s="395"/>
      <c r="HF29" s="395"/>
      <c r="HG29" s="395"/>
      <c r="HH29" s="395"/>
      <c r="HI29" s="395"/>
      <c r="HJ29" s="395"/>
      <c r="HK29" s="395"/>
      <c r="HL29" s="395"/>
      <c r="HM29" s="395"/>
      <c r="HN29" s="395"/>
      <c r="HO29" s="395"/>
      <c r="HP29" s="395"/>
      <c r="HQ29" s="395"/>
      <c r="HR29" s="395"/>
      <c r="HS29" s="395"/>
      <c r="HT29" s="395"/>
      <c r="HU29" s="395"/>
      <c r="HV29" s="395"/>
      <c r="HW29" s="395"/>
      <c r="HX29" s="395"/>
      <c r="HY29" s="395"/>
      <c r="HZ29" s="32"/>
      <c r="IA29" s="64"/>
      <c r="IB29" s="57"/>
      <c r="IC29" s="57"/>
      <c r="ID29" s="57"/>
      <c r="IF29" s="444"/>
      <c r="IG29" s="434"/>
      <c r="IH29" s="444"/>
      <c r="II29" s="433"/>
      <c r="IJ29" s="433"/>
      <c r="IK29" s="434"/>
      <c r="IL29" s="76"/>
      <c r="IM29" s="232" t="s">
        <v>719</v>
      </c>
      <c r="IN29" s="232"/>
      <c r="IO29" s="232"/>
      <c r="IP29" s="232"/>
      <c r="IQ29" s="232"/>
      <c r="IR29" s="232"/>
      <c r="IS29" s="232"/>
      <c r="IT29" s="232"/>
      <c r="IU29" s="232"/>
      <c r="IV29" s="232"/>
      <c r="IW29" s="232"/>
      <c r="IX29" s="57"/>
      <c r="IY29" s="57"/>
      <c r="IZ29" s="57"/>
      <c r="JA29" s="57"/>
      <c r="JB29" s="57"/>
      <c r="JC29" s="57"/>
      <c r="JD29" s="57"/>
      <c r="JE29" s="57"/>
      <c r="JF29" s="57"/>
      <c r="JG29" s="57"/>
      <c r="JH29" s="57"/>
      <c r="JI29" s="57"/>
      <c r="JJ29" s="57"/>
      <c r="JK29" s="57"/>
      <c r="JL29" s="57"/>
      <c r="JM29" s="57"/>
      <c r="JN29" s="57"/>
      <c r="JO29" s="57"/>
      <c r="JP29" s="77"/>
      <c r="JQ29" s="57"/>
      <c r="JR29" s="57"/>
      <c r="JS29" s="78"/>
      <c r="JT29" s="57"/>
      <c r="JU29" s="410">
        <f ca="1">ES135</f>
        <v>0</v>
      </c>
      <c r="JV29" s="232"/>
      <c r="JW29" s="232"/>
      <c r="JX29" s="232"/>
      <c r="JY29" s="232"/>
      <c r="JZ29" s="232"/>
      <c r="KA29" s="232"/>
      <c r="KB29" s="232"/>
      <c r="KC29" s="232"/>
      <c r="KD29" s="77"/>
      <c r="KE29" s="57"/>
      <c r="KF29" s="32"/>
      <c r="KG29" s="32"/>
      <c r="KH29" s="153"/>
      <c r="KI29" s="154"/>
      <c r="KJ29" s="154"/>
      <c r="KK29" s="154"/>
      <c r="KL29" s="154"/>
      <c r="KM29" s="154"/>
      <c r="KN29" s="154"/>
      <c r="KO29" s="154"/>
      <c r="KP29" s="154"/>
      <c r="KQ29" s="154"/>
      <c r="KR29" s="154"/>
      <c r="KS29" s="154"/>
      <c r="KT29" s="154"/>
      <c r="KU29" s="154"/>
      <c r="KV29" s="154"/>
      <c r="KW29" s="154"/>
      <c r="KX29" s="154"/>
      <c r="KY29" s="154"/>
      <c r="KZ29" s="154"/>
      <c r="LA29" s="154"/>
      <c r="LB29" s="154"/>
      <c r="LC29" s="154"/>
      <c r="LD29" s="154"/>
      <c r="LE29" s="154"/>
      <c r="LF29" s="154"/>
      <c r="LG29" s="154"/>
      <c r="LH29" s="154"/>
      <c r="LI29" s="154"/>
      <c r="LJ29" s="154"/>
      <c r="LK29" s="154"/>
      <c r="LL29" s="154"/>
      <c r="LM29" s="154"/>
      <c r="LN29" s="154"/>
      <c r="LO29" s="154"/>
      <c r="LP29" s="154"/>
      <c r="LQ29" s="154"/>
      <c r="LR29" s="154"/>
      <c r="LS29" s="154"/>
      <c r="LT29" s="154"/>
      <c r="LU29" s="154"/>
      <c r="LV29" s="154"/>
      <c r="LW29" s="154"/>
      <c r="LX29" s="154"/>
      <c r="LY29" s="154"/>
      <c r="LZ29" s="154"/>
      <c r="MA29" s="154"/>
      <c r="MB29" s="154"/>
      <c r="MC29" s="154"/>
      <c r="MD29" s="154"/>
      <c r="ME29" s="154"/>
      <c r="MF29" s="154"/>
      <c r="MG29" s="154"/>
      <c r="MH29" s="154"/>
      <c r="MI29" s="154"/>
      <c r="MJ29" s="154"/>
      <c r="MK29" s="154"/>
      <c r="ML29" s="153"/>
      <c r="MM29" s="32"/>
      <c r="MN29" s="32"/>
    </row>
    <row r="30" spans="2:352" ht="18" customHeight="1" x14ac:dyDescent="0.15">
      <c r="B30" s="244"/>
      <c r="C30" s="244"/>
      <c r="D30" s="244"/>
      <c r="E30" s="268" t="str">
        <f>IF(B30="","",TEXT(TEXT(請求書!$D$15,"YYYY/MM") &amp; "/" &amp; TEXT(B30,"00"),"AAA"))</f>
        <v/>
      </c>
      <c r="F30" s="269"/>
      <c r="G30" s="269"/>
      <c r="H30" s="270"/>
      <c r="I30" s="271"/>
      <c r="J30" s="271"/>
      <c r="K30" s="271"/>
      <c r="L30" s="271"/>
      <c r="M30" s="271"/>
      <c r="N30" s="271"/>
      <c r="O30" s="272" t="str">
        <f t="shared" si="3"/>
        <v/>
      </c>
      <c r="P30" s="272"/>
      <c r="Q30" s="273" t="str">
        <f t="shared" si="48"/>
        <v/>
      </c>
      <c r="R30" s="274"/>
      <c r="S30" s="274"/>
      <c r="T30" s="274"/>
      <c r="U30" s="274"/>
      <c r="V30" s="275"/>
      <c r="W30" s="276" t="str">
        <f t="shared" si="38"/>
        <v/>
      </c>
      <c r="X30" s="277"/>
      <c r="Y30" s="277"/>
      <c r="Z30" s="277"/>
      <c r="AA30" s="278"/>
      <c r="AB30" s="249"/>
      <c r="AC30" s="250"/>
      <c r="AD30" s="249"/>
      <c r="AE30" s="250"/>
      <c r="AF30" s="251" t="str">
        <f t="shared" si="0"/>
        <v/>
      </c>
      <c r="AG30" s="252"/>
      <c r="AH30" s="253"/>
      <c r="AI30" s="254" t="str">
        <f t="shared" si="45"/>
        <v/>
      </c>
      <c r="AJ30" s="255"/>
      <c r="AK30" s="256"/>
      <c r="AL30" s="254" t="str">
        <f t="shared" si="46"/>
        <v/>
      </c>
      <c r="AM30" s="255"/>
      <c r="AN30" s="256"/>
      <c r="AO30" s="257"/>
      <c r="AP30" s="257"/>
      <c r="AQ30" s="257"/>
      <c r="AR30" s="257"/>
      <c r="AS30" s="244"/>
      <c r="AT30" s="244"/>
      <c r="AU30" s="244"/>
      <c r="AV30" s="244"/>
      <c r="AW30" s="100"/>
      <c r="AX30" s="90" t="e">
        <f t="shared" ca="1" si="4"/>
        <v>#N/A</v>
      </c>
      <c r="AY30" s="124" t="str">
        <f t="shared" si="39"/>
        <v/>
      </c>
      <c r="AZ30" s="125" t="str">
        <f t="shared" si="40"/>
        <v/>
      </c>
      <c r="BA30" s="126" t="str">
        <f t="shared" si="5"/>
        <v/>
      </c>
      <c r="BB30" s="126" t="str">
        <f t="shared" si="6"/>
        <v/>
      </c>
      <c r="BC30" s="127" t="str">
        <f t="shared" si="7"/>
        <v/>
      </c>
      <c r="BD30" s="127" t="str">
        <f t="shared" si="8"/>
        <v/>
      </c>
      <c r="BE30" s="126" t="str">
        <f t="shared" si="9"/>
        <v/>
      </c>
      <c r="BF30" s="126" t="str">
        <f t="shared" si="10"/>
        <v/>
      </c>
      <c r="BG30" s="128" t="str">
        <f t="shared" si="41"/>
        <v/>
      </c>
      <c r="BH30" s="124" t="str">
        <f t="shared" si="1"/>
        <v/>
      </c>
      <c r="BI30" s="128" t="e">
        <f ca="1">IF(AND($AX30&lt;&gt;"",BE30&lt;&gt;"",BG30&gt;=IF(BG31="",0,BG31)),SUM(INDIRECT("bh"&amp;ROW()-BG30+1):BH30),"")</f>
        <v>#N/A</v>
      </c>
      <c r="BJ30" s="128" t="e">
        <f t="shared" ca="1" si="11"/>
        <v>#N/A</v>
      </c>
      <c r="BK30" s="128" t="e">
        <f t="shared" ca="1" si="12"/>
        <v>#N/A</v>
      </c>
      <c r="BL30" s="128" t="e">
        <f ca="1">IF(BK30="","",LEFT(AX30,3)&amp;TEXT(VLOOKUP(BK30,基本設定!$D$3:$E$50,2,FALSE),"000"))</f>
        <v>#N/A</v>
      </c>
      <c r="BM30" s="128" t="e">
        <f ca="1">IF(BL30="","",VLOOKUP(BL30,単価設定!$A$3:$F$477,6,FALSE))</f>
        <v>#N/A</v>
      </c>
      <c r="BN30" s="128" t="str">
        <f t="shared" si="42"/>
        <v/>
      </c>
      <c r="BO30" s="128" t="str">
        <f t="shared" si="13"/>
        <v/>
      </c>
      <c r="BP30" s="124" t="str">
        <f t="shared" si="14"/>
        <v/>
      </c>
      <c r="BQ30" s="128" t="str">
        <f t="shared" si="15"/>
        <v/>
      </c>
      <c r="BR30" s="129" t="str">
        <f t="shared" si="16"/>
        <v/>
      </c>
      <c r="BS30" s="129" t="str">
        <f t="shared" si="17"/>
        <v/>
      </c>
      <c r="BT30" s="127" t="str">
        <f t="shared" si="18"/>
        <v/>
      </c>
      <c r="BU30" s="127" t="str">
        <f t="shared" si="19"/>
        <v/>
      </c>
      <c r="BV30" s="126" t="str">
        <f t="shared" si="20"/>
        <v/>
      </c>
      <c r="BW30" s="126" t="str">
        <f t="shared" si="21"/>
        <v/>
      </c>
      <c r="BX30" s="128" t="str">
        <f t="shared" si="43"/>
        <v/>
      </c>
      <c r="BY30" s="124" t="str">
        <f t="shared" si="2"/>
        <v/>
      </c>
      <c r="BZ30" s="128" t="e">
        <f ca="1">IF(AND($AX30&lt;&gt;"",BV30&lt;&gt;"",BX30&gt;=IF(BX31="",0,BX31)),SUM(INDIRECT("by" &amp; ROW()-BX30+1):BY30),"")</f>
        <v>#N/A</v>
      </c>
      <c r="CA30" s="128" t="e">
        <f t="shared" ca="1" si="22"/>
        <v>#N/A</v>
      </c>
      <c r="CB30" s="128" t="e">
        <f t="shared" ca="1" si="23"/>
        <v>#N/A</v>
      </c>
      <c r="CC30" s="128" t="e">
        <f ca="1">IF(CB30="","",LEFT($AX30,3)&amp;TEXT(VLOOKUP(CB30,基本設定!$D$3:$E$50,2,FALSE),"100"))</f>
        <v>#N/A</v>
      </c>
      <c r="CD30" s="128" t="e">
        <f ca="1">IF(CC30="","",VLOOKUP(CC30,単価設定!$A$3:$F$477,6,FALSE))</f>
        <v>#N/A</v>
      </c>
      <c r="CE30" s="128" t="str">
        <f t="shared" si="44"/>
        <v/>
      </c>
      <c r="CF30" s="128" t="str">
        <f t="shared" si="24"/>
        <v/>
      </c>
      <c r="CG30" s="128" t="e">
        <f t="shared" ca="1" si="25"/>
        <v>#N/A</v>
      </c>
      <c r="CH30" s="128" t="e">
        <f ca="1">IF(CG30="","",VLOOKUP(CG30,単価設定!$A$3:$F$478,6,FALSE))</f>
        <v>#N/A</v>
      </c>
      <c r="CI30" s="128" t="e">
        <f t="shared" ca="1" si="26"/>
        <v>#N/A</v>
      </c>
      <c r="CJ30" s="128" t="e">
        <f ca="1">IF(CI30="","",VLOOKUP(CI30,単価設定!$A$3:$F$478,6,FALSE))</f>
        <v>#N/A</v>
      </c>
      <c r="CK30" s="128" t="e">
        <f t="shared" ca="1" si="27"/>
        <v>#N/A</v>
      </c>
      <c r="CL30" s="128" t="e">
        <f ca="1">SUM(CK$15:$CK30)</f>
        <v>#N/A</v>
      </c>
      <c r="CM30" s="128" t="e">
        <f t="shared" ca="1" si="28"/>
        <v>#N/A</v>
      </c>
      <c r="CN30" s="128" t="e">
        <f t="shared" ca="1" si="47"/>
        <v>#N/A</v>
      </c>
      <c r="CO30" s="128" t="e">
        <f t="shared" ca="1" si="29"/>
        <v>#N/A</v>
      </c>
      <c r="CP30" s="146" t="e">
        <f t="shared" ca="1" si="30"/>
        <v>#N/A</v>
      </c>
      <c r="CQ30" s="146" t="e">
        <f t="shared" ca="1" si="31"/>
        <v>#N/A</v>
      </c>
      <c r="CR30" s="146" t="e">
        <f t="shared" ca="1" si="32"/>
        <v>#N/A</v>
      </c>
      <c r="CS30" s="146" t="e">
        <f t="shared" ca="1" si="33"/>
        <v>#N/A</v>
      </c>
      <c r="CT30" s="128" t="e">
        <f ca="1">IF(BL30&lt;&gt;"",IF(COUNTIF(BL$15:BL30,BL30)=1,ROW(),""),"")</f>
        <v>#N/A</v>
      </c>
      <c r="CU30" s="128" t="e">
        <f ca="1">IF(CB30&lt;&gt;"",IF(COUNTIF(CB$15:CB30,CB30)=1,ROW(),""),"")</f>
        <v>#N/A</v>
      </c>
      <c r="CV30" s="128" t="e">
        <f ca="1">IF(CG30&lt;&gt;"",IF(COUNTIF(CG$15:CG30,CG30)=1,ROW(),""),"")</f>
        <v>#N/A</v>
      </c>
      <c r="CW30" s="146" t="e">
        <f ca="1">IF(CI30&lt;&gt;"",IF(COUNTIF(CI$15:CI30,CI30)=1,ROW(),""),"")</f>
        <v>#N/A</v>
      </c>
      <c r="CX30" s="128" t="str">
        <f t="shared" ca="1" si="34"/>
        <v/>
      </c>
      <c r="CY30" s="128" t="str">
        <f t="shared" ca="1" si="35"/>
        <v/>
      </c>
      <c r="CZ30" s="128" t="str">
        <f t="shared" ca="1" si="36"/>
        <v/>
      </c>
      <c r="DA30" s="146" t="str">
        <f t="shared" ca="1" si="37"/>
        <v/>
      </c>
      <c r="DB30" s="32"/>
      <c r="DD30" s="65"/>
      <c r="DE30" s="326"/>
      <c r="DF30" s="327"/>
      <c r="DG30" s="328"/>
      <c r="DH30" s="211"/>
      <c r="DI30" s="212"/>
      <c r="DJ30" s="212"/>
      <c r="DK30" s="212"/>
      <c r="DL30" s="212"/>
      <c r="DM30" s="212"/>
      <c r="DN30" s="212"/>
      <c r="DO30" s="212"/>
      <c r="DP30" s="213"/>
      <c r="DQ30" s="312"/>
      <c r="DR30" s="313"/>
      <c r="DS30" s="313"/>
      <c r="DT30" s="313"/>
      <c r="DU30" s="313"/>
      <c r="DV30" s="313"/>
      <c r="DW30" s="313"/>
      <c r="DX30" s="313"/>
      <c r="DY30" s="313"/>
      <c r="DZ30" s="313"/>
      <c r="EA30" s="313"/>
      <c r="EB30" s="313"/>
      <c r="EC30" s="314"/>
      <c r="ED30" s="266"/>
      <c r="EE30" s="267"/>
      <c r="EF30" s="267"/>
      <c r="EG30" s="267"/>
      <c r="EH30" s="267"/>
      <c r="EI30" s="267"/>
      <c r="EJ30" s="267"/>
      <c r="EK30" s="267"/>
      <c r="EL30" s="282"/>
      <c r="EM30" s="211"/>
      <c r="EN30" s="212"/>
      <c r="EO30" s="212"/>
      <c r="EP30" s="212"/>
      <c r="EQ30" s="213"/>
      <c r="ER30" s="266"/>
      <c r="ES30" s="267"/>
      <c r="ET30" s="267"/>
      <c r="EU30" s="267"/>
      <c r="EV30" s="267"/>
      <c r="EW30" s="267"/>
      <c r="EX30" s="267"/>
      <c r="EY30" s="267"/>
      <c r="EZ30" s="267"/>
      <c r="FA30" s="267"/>
      <c r="FB30" s="282"/>
      <c r="FC30" s="261"/>
      <c r="FD30" s="262"/>
      <c r="FE30" s="262"/>
      <c r="FF30" s="263"/>
      <c r="FG30" s="64"/>
      <c r="FH30" s="32"/>
      <c r="FI30" s="32"/>
      <c r="FJ30" s="32"/>
      <c r="FK30" s="32"/>
      <c r="FL30" s="65"/>
      <c r="FN30" s="394"/>
      <c r="FO30" s="394"/>
      <c r="FP30" s="394"/>
      <c r="FQ30" s="394"/>
      <c r="FR30" s="394"/>
      <c r="FS30" s="394"/>
      <c r="FT30" s="394"/>
      <c r="FU30" s="394"/>
      <c r="FV30" s="394"/>
      <c r="FW30" s="394"/>
      <c r="FX30" s="394"/>
      <c r="FY30" s="394"/>
      <c r="FZ30" s="394"/>
      <c r="GA30" s="394"/>
      <c r="GB30" s="394"/>
      <c r="GC30" s="394"/>
      <c r="GD30" s="394"/>
      <c r="GE30" s="394"/>
      <c r="GF30" s="394"/>
      <c r="GG30" s="394"/>
      <c r="GH30" s="394"/>
      <c r="GI30" s="394"/>
      <c r="GJ30" s="394"/>
      <c r="GK30" s="394"/>
      <c r="GL30" s="394"/>
      <c r="GM30" s="394"/>
      <c r="GN30" s="394"/>
      <c r="GO30" s="394"/>
      <c r="GP30" s="394"/>
      <c r="GQ30" s="394"/>
      <c r="GR30" s="394"/>
      <c r="GS30" s="394"/>
      <c r="GT30" s="394"/>
      <c r="GU30" s="394" t="s">
        <v>150</v>
      </c>
      <c r="GV30" s="394"/>
      <c r="GW30" s="394"/>
      <c r="GX30" s="395" t="s">
        <v>151</v>
      </c>
      <c r="GY30" s="395"/>
      <c r="GZ30" s="395"/>
      <c r="HA30" s="395"/>
      <c r="HB30" s="395"/>
      <c r="HC30" s="395"/>
      <c r="HD30" s="395"/>
      <c r="HE30" s="395"/>
      <c r="HF30" s="395"/>
      <c r="HG30" s="395"/>
      <c r="HH30" s="395"/>
      <c r="HI30" s="395"/>
      <c r="HJ30" s="395"/>
      <c r="HK30" s="395"/>
      <c r="HL30" s="395"/>
      <c r="HM30" s="395"/>
      <c r="HN30" s="395"/>
      <c r="HO30" s="395"/>
      <c r="HP30" s="395"/>
      <c r="HQ30" s="395"/>
      <c r="HR30" s="395"/>
      <c r="HS30" s="395"/>
      <c r="HT30" s="395"/>
      <c r="HU30" s="395"/>
      <c r="HV30" s="395"/>
      <c r="HW30" s="395"/>
      <c r="HX30" s="395"/>
      <c r="HY30" s="395"/>
      <c r="HZ30" s="32"/>
      <c r="IA30" s="64"/>
      <c r="IB30" s="57"/>
      <c r="IC30" s="57"/>
      <c r="ID30" s="57"/>
      <c r="IF30" s="444"/>
      <c r="IG30" s="434"/>
      <c r="IH30" s="444"/>
      <c r="II30" s="433"/>
      <c r="IJ30" s="433"/>
      <c r="IK30" s="434"/>
      <c r="IL30" s="76"/>
      <c r="IM30" s="32"/>
      <c r="IN30" s="32"/>
      <c r="IO30" s="32"/>
      <c r="IP30" s="32"/>
      <c r="IQ30" s="32"/>
      <c r="IR30" s="32"/>
      <c r="IS30" s="32"/>
      <c r="IT30" s="32"/>
      <c r="IU30" s="32"/>
      <c r="IV30" s="32"/>
      <c r="IW30" s="32"/>
      <c r="IX30" s="32"/>
      <c r="IY30" s="32"/>
      <c r="IZ30" s="32"/>
      <c r="JA30" s="32"/>
      <c r="JB30" s="32"/>
      <c r="JC30" s="32"/>
      <c r="JD30" s="32"/>
      <c r="JE30" s="32"/>
      <c r="JF30" s="32"/>
      <c r="JG30" s="32"/>
      <c r="JH30" s="32"/>
      <c r="JI30" s="32"/>
      <c r="JJ30" s="32"/>
      <c r="JK30" s="32"/>
      <c r="JL30" s="32"/>
      <c r="JM30" s="32"/>
      <c r="JN30" s="32"/>
      <c r="JO30" s="32"/>
      <c r="JP30" s="64"/>
      <c r="JQ30" s="32"/>
      <c r="JR30" s="32"/>
      <c r="JS30" s="32"/>
      <c r="JT30" s="32"/>
      <c r="JU30" s="32"/>
      <c r="JV30" s="32"/>
      <c r="JW30" s="32"/>
      <c r="JX30" s="32"/>
      <c r="JY30" s="32"/>
      <c r="JZ30" s="32"/>
      <c r="KA30" s="32"/>
      <c r="KB30" s="32"/>
      <c r="KC30" s="32"/>
      <c r="KD30" s="77"/>
      <c r="KE30" s="57"/>
      <c r="KF30" s="32"/>
      <c r="KG30" s="32"/>
      <c r="KH30" s="153"/>
      <c r="KI30" s="404" t="s">
        <v>726</v>
      </c>
      <c r="KJ30" s="404"/>
      <c r="KK30" s="404"/>
      <c r="KL30" s="404"/>
      <c r="KM30" s="404"/>
      <c r="KN30" s="404"/>
      <c r="KO30" s="439" t="e">
        <f ca="1">KO5</f>
        <v>#N/A</v>
      </c>
      <c r="KP30" s="439"/>
      <c r="KQ30" s="439"/>
      <c r="KR30" s="439"/>
      <c r="KS30" s="439"/>
      <c r="KT30" s="439"/>
      <c r="KU30" s="439"/>
      <c r="KV30" s="439"/>
      <c r="KW30" s="439"/>
      <c r="KX30" s="439"/>
      <c r="KY30" s="439"/>
      <c r="KZ30" s="439"/>
      <c r="LA30" s="439"/>
      <c r="LB30" s="439"/>
      <c r="LC30" s="439"/>
      <c r="LD30" s="439"/>
      <c r="LE30" s="439"/>
      <c r="LF30" s="439"/>
      <c r="LG30" s="439"/>
      <c r="LH30" s="439"/>
      <c r="LI30" s="439"/>
      <c r="LJ30" s="439"/>
      <c r="LK30" s="154"/>
      <c r="LL30" s="154"/>
      <c r="LM30" s="154"/>
      <c r="LN30" s="404" t="s">
        <v>45</v>
      </c>
      <c r="LO30" s="404"/>
      <c r="LP30" s="404"/>
      <c r="LQ30" s="404"/>
      <c r="LR30" s="404"/>
      <c r="LS30" s="404"/>
      <c r="LT30" s="404"/>
      <c r="LU30" s="404"/>
      <c r="LV30" s="404"/>
      <c r="LW30" s="404" t="str">
        <f ca="1">LW5</f>
        <v>（受給者番号）</v>
      </c>
      <c r="LX30" s="404"/>
      <c r="LY30" s="404"/>
      <c r="LZ30" s="404"/>
      <c r="MA30" s="404"/>
      <c r="MB30" s="404"/>
      <c r="MC30" s="404"/>
      <c r="MD30" s="404"/>
      <c r="ME30" s="404"/>
      <c r="MF30" s="404"/>
      <c r="MG30" s="404"/>
      <c r="MH30" s="404"/>
      <c r="MI30" s="404"/>
      <c r="MJ30" s="404"/>
      <c r="MK30" s="154"/>
      <c r="ML30" s="153"/>
      <c r="MM30" s="32"/>
      <c r="MN30" s="32"/>
    </row>
    <row r="31" spans="2:352" ht="18" customHeight="1" x14ac:dyDescent="0.15">
      <c r="B31" s="244"/>
      <c r="C31" s="244"/>
      <c r="D31" s="244"/>
      <c r="E31" s="268" t="str">
        <f>IF(B31="","",TEXT(TEXT(請求書!$D$15,"YYYY/MM") &amp; "/" &amp; TEXT(B31,"00"),"AAA"))</f>
        <v/>
      </c>
      <c r="F31" s="269"/>
      <c r="G31" s="269"/>
      <c r="H31" s="270"/>
      <c r="I31" s="271"/>
      <c r="J31" s="271"/>
      <c r="K31" s="271"/>
      <c r="L31" s="271"/>
      <c r="M31" s="271"/>
      <c r="N31" s="271"/>
      <c r="O31" s="272" t="str">
        <f t="shared" si="3"/>
        <v/>
      </c>
      <c r="P31" s="272"/>
      <c r="Q31" s="273" t="str">
        <f t="shared" si="48"/>
        <v/>
      </c>
      <c r="R31" s="274"/>
      <c r="S31" s="274"/>
      <c r="T31" s="274"/>
      <c r="U31" s="274"/>
      <c r="V31" s="275"/>
      <c r="W31" s="276" t="str">
        <f t="shared" si="38"/>
        <v/>
      </c>
      <c r="X31" s="277"/>
      <c r="Y31" s="277"/>
      <c r="Z31" s="277"/>
      <c r="AA31" s="278"/>
      <c r="AB31" s="249"/>
      <c r="AC31" s="250"/>
      <c r="AD31" s="249"/>
      <c r="AE31" s="250"/>
      <c r="AF31" s="251" t="str">
        <f t="shared" si="0"/>
        <v/>
      </c>
      <c r="AG31" s="252"/>
      <c r="AH31" s="253"/>
      <c r="AI31" s="254" t="str">
        <f t="shared" si="45"/>
        <v/>
      </c>
      <c r="AJ31" s="255"/>
      <c r="AK31" s="256"/>
      <c r="AL31" s="254" t="str">
        <f t="shared" si="46"/>
        <v/>
      </c>
      <c r="AM31" s="255"/>
      <c r="AN31" s="256"/>
      <c r="AO31" s="257"/>
      <c r="AP31" s="257"/>
      <c r="AQ31" s="257"/>
      <c r="AR31" s="257"/>
      <c r="AS31" s="244"/>
      <c r="AT31" s="244"/>
      <c r="AU31" s="244"/>
      <c r="AV31" s="244"/>
      <c r="AW31" s="100"/>
      <c r="AX31" s="90" t="e">
        <f t="shared" ca="1" si="4"/>
        <v>#N/A</v>
      </c>
      <c r="AY31" s="124" t="str">
        <f t="shared" si="39"/>
        <v/>
      </c>
      <c r="AZ31" s="125" t="str">
        <f t="shared" si="40"/>
        <v/>
      </c>
      <c r="BA31" s="126" t="str">
        <f t="shared" si="5"/>
        <v/>
      </c>
      <c r="BB31" s="126" t="str">
        <f t="shared" si="6"/>
        <v/>
      </c>
      <c r="BC31" s="127" t="str">
        <f t="shared" si="7"/>
        <v/>
      </c>
      <c r="BD31" s="127" t="str">
        <f t="shared" si="8"/>
        <v/>
      </c>
      <c r="BE31" s="126" t="str">
        <f t="shared" si="9"/>
        <v/>
      </c>
      <c r="BF31" s="126" t="str">
        <f t="shared" si="10"/>
        <v/>
      </c>
      <c r="BG31" s="128" t="str">
        <f t="shared" si="41"/>
        <v/>
      </c>
      <c r="BH31" s="124" t="str">
        <f t="shared" si="1"/>
        <v/>
      </c>
      <c r="BI31" s="128" t="e">
        <f ca="1">IF(AND($AX31&lt;&gt;"",BE31&lt;&gt;"",BG31&gt;=IF(BG32="",0,BG32)),SUM(INDIRECT("bh"&amp;ROW()-BG31+1):BH31),"")</f>
        <v>#N/A</v>
      </c>
      <c r="BJ31" s="128" t="e">
        <f t="shared" ca="1" si="11"/>
        <v>#N/A</v>
      </c>
      <c r="BK31" s="128" t="e">
        <f t="shared" ca="1" si="12"/>
        <v>#N/A</v>
      </c>
      <c r="BL31" s="128" t="e">
        <f ca="1">IF(BK31="","",LEFT(AX31,3)&amp;TEXT(VLOOKUP(BK31,基本設定!$D$3:$E$50,2,FALSE),"000"))</f>
        <v>#N/A</v>
      </c>
      <c r="BM31" s="128" t="e">
        <f ca="1">IF(BL31="","",VLOOKUP(BL31,単価設定!$A$3:$F$477,6,FALSE))</f>
        <v>#N/A</v>
      </c>
      <c r="BN31" s="128" t="str">
        <f t="shared" si="42"/>
        <v/>
      </c>
      <c r="BO31" s="128" t="str">
        <f t="shared" si="13"/>
        <v/>
      </c>
      <c r="BP31" s="124" t="str">
        <f t="shared" si="14"/>
        <v/>
      </c>
      <c r="BQ31" s="128" t="str">
        <f t="shared" si="15"/>
        <v/>
      </c>
      <c r="BR31" s="129" t="str">
        <f t="shared" si="16"/>
        <v/>
      </c>
      <c r="BS31" s="129" t="str">
        <f t="shared" si="17"/>
        <v/>
      </c>
      <c r="BT31" s="127" t="str">
        <f t="shared" si="18"/>
        <v/>
      </c>
      <c r="BU31" s="127" t="str">
        <f t="shared" si="19"/>
        <v/>
      </c>
      <c r="BV31" s="126" t="str">
        <f t="shared" si="20"/>
        <v/>
      </c>
      <c r="BW31" s="126" t="str">
        <f t="shared" si="21"/>
        <v/>
      </c>
      <c r="BX31" s="128" t="str">
        <f t="shared" si="43"/>
        <v/>
      </c>
      <c r="BY31" s="124" t="str">
        <f t="shared" si="2"/>
        <v/>
      </c>
      <c r="BZ31" s="128" t="e">
        <f ca="1">IF(AND($AX31&lt;&gt;"",BV31&lt;&gt;"",BX31&gt;=IF(BX32="",0,BX32)),SUM(INDIRECT("by" &amp; ROW()-BX31+1):BY31),"")</f>
        <v>#N/A</v>
      </c>
      <c r="CA31" s="128" t="e">
        <f t="shared" ca="1" si="22"/>
        <v>#N/A</v>
      </c>
      <c r="CB31" s="128" t="e">
        <f t="shared" ca="1" si="23"/>
        <v>#N/A</v>
      </c>
      <c r="CC31" s="128" t="e">
        <f ca="1">IF(CB31="","",LEFT($AX31,3)&amp;TEXT(VLOOKUP(CB31,基本設定!$D$3:$E$50,2,FALSE),"100"))</f>
        <v>#N/A</v>
      </c>
      <c r="CD31" s="128" t="e">
        <f ca="1">IF(CC31="","",VLOOKUP(CC31,単価設定!$A$3:$F$477,6,FALSE))</f>
        <v>#N/A</v>
      </c>
      <c r="CE31" s="128" t="str">
        <f t="shared" si="44"/>
        <v/>
      </c>
      <c r="CF31" s="128" t="str">
        <f t="shared" si="24"/>
        <v/>
      </c>
      <c r="CG31" s="128" t="e">
        <f t="shared" ca="1" si="25"/>
        <v>#N/A</v>
      </c>
      <c r="CH31" s="128" t="e">
        <f ca="1">IF(CG31="","",VLOOKUP(CG31,単価設定!$A$3:$F$478,6,FALSE))</f>
        <v>#N/A</v>
      </c>
      <c r="CI31" s="128" t="e">
        <f t="shared" ca="1" si="26"/>
        <v>#N/A</v>
      </c>
      <c r="CJ31" s="128" t="e">
        <f ca="1">IF(CI31="","",VLOOKUP(CI31,単価設定!$A$3:$F$478,6,FALSE))</f>
        <v>#N/A</v>
      </c>
      <c r="CK31" s="128" t="e">
        <f t="shared" ca="1" si="27"/>
        <v>#N/A</v>
      </c>
      <c r="CL31" s="128" t="e">
        <f ca="1">SUM(CK$15:$CK31)</f>
        <v>#N/A</v>
      </c>
      <c r="CM31" s="128" t="e">
        <f t="shared" ca="1" si="28"/>
        <v>#N/A</v>
      </c>
      <c r="CN31" s="128" t="e">
        <f t="shared" ca="1" si="47"/>
        <v>#N/A</v>
      </c>
      <c r="CO31" s="128" t="e">
        <f t="shared" ca="1" si="29"/>
        <v>#N/A</v>
      </c>
      <c r="CP31" s="146" t="e">
        <f t="shared" ca="1" si="30"/>
        <v>#N/A</v>
      </c>
      <c r="CQ31" s="146" t="e">
        <f t="shared" ca="1" si="31"/>
        <v>#N/A</v>
      </c>
      <c r="CR31" s="146" t="e">
        <f t="shared" ca="1" si="32"/>
        <v>#N/A</v>
      </c>
      <c r="CS31" s="146" t="e">
        <f t="shared" ca="1" si="33"/>
        <v>#N/A</v>
      </c>
      <c r="CT31" s="128" t="e">
        <f ca="1">IF(BL31&lt;&gt;"",IF(COUNTIF(BL$15:BL31,BL31)=1,ROW(),""),"")</f>
        <v>#N/A</v>
      </c>
      <c r="CU31" s="128" t="e">
        <f ca="1">IF(CB31&lt;&gt;"",IF(COUNTIF(CB$15:CB31,CB31)=1,ROW(),""),"")</f>
        <v>#N/A</v>
      </c>
      <c r="CV31" s="128" t="e">
        <f ca="1">IF(CG31&lt;&gt;"",IF(COUNTIF(CG$15:CG31,CG31)=1,ROW(),""),"")</f>
        <v>#N/A</v>
      </c>
      <c r="CW31" s="146" t="e">
        <f ca="1">IF(CI31&lt;&gt;"",IF(COUNTIF(CI$15:CI31,CI31)=1,ROW(),""),"")</f>
        <v>#N/A</v>
      </c>
      <c r="CX31" s="128" t="str">
        <f t="shared" ca="1" si="34"/>
        <v/>
      </c>
      <c r="CY31" s="128" t="str">
        <f t="shared" ca="1" si="35"/>
        <v/>
      </c>
      <c r="CZ31" s="128" t="str">
        <f t="shared" ca="1" si="36"/>
        <v/>
      </c>
      <c r="DA31" s="146" t="str">
        <f t="shared" ca="1" si="37"/>
        <v/>
      </c>
      <c r="DB31" s="32"/>
      <c r="DD31" s="65"/>
      <c r="DE31" s="326"/>
      <c r="DF31" s="327"/>
      <c r="DG31" s="328"/>
      <c r="DH31" s="303" t="str">
        <f ca="1">IFERROR(VLOOKUP(TEXT(SMALL($CX$15:$DA$143,8),"000000"),単価設定!$A$3:$F$478,1,FALSE),"")</f>
        <v/>
      </c>
      <c r="DI31" s="304"/>
      <c r="DJ31" s="304"/>
      <c r="DK31" s="304"/>
      <c r="DL31" s="304"/>
      <c r="DM31" s="304"/>
      <c r="DN31" s="304"/>
      <c r="DO31" s="304"/>
      <c r="DP31" s="305"/>
      <c r="DQ31" s="306" t="str">
        <f ca="1">IF(ISERROR(VLOOKUP(DH31,単価設定!$A$3:$F$478,4,FALSE)),"",VLOOKUP(DH31,単価設定!$A$3:$F$478,4,FALSE))</f>
        <v/>
      </c>
      <c r="DR31" s="307"/>
      <c r="DS31" s="307"/>
      <c r="DT31" s="307"/>
      <c r="DU31" s="307"/>
      <c r="DV31" s="307"/>
      <c r="DW31" s="307"/>
      <c r="DX31" s="307"/>
      <c r="DY31" s="307"/>
      <c r="DZ31" s="307"/>
      <c r="EA31" s="307"/>
      <c r="EB31" s="307"/>
      <c r="EC31" s="308"/>
      <c r="ED31" s="264" t="str">
        <f ca="1">IF(ISERROR(VLOOKUP(DH31,単価設定!$A$3:$F$478,5,FALSE)),"",VLOOKUP(DH31,単価設定!$A$3:$F$478,5,FALSE))</f>
        <v/>
      </c>
      <c r="EE31" s="265"/>
      <c r="EF31" s="265"/>
      <c r="EG31" s="265"/>
      <c r="EH31" s="265"/>
      <c r="EI31" s="265"/>
      <c r="EJ31" s="265"/>
      <c r="EK31" s="265"/>
      <c r="EL31" s="281"/>
      <c r="EM31" s="303" t="str">
        <f ca="1">IF(DH31="","",COUNTIF($BL$15:$BL$143,DH31)+COUNTIF($CC$15:$CC$143,DH31)+COUNTIF($CG$15:$CG$143,DH31)+COUNTIF($CI$15:$CI$143,DH31))</f>
        <v/>
      </c>
      <c r="EN31" s="304"/>
      <c r="EO31" s="304"/>
      <c r="EP31" s="304"/>
      <c r="EQ31" s="305"/>
      <c r="ER31" s="264" t="str">
        <f ca="1">IF(AND(ED31&lt;&gt;"",EM31&lt;&gt;""),IF(ED31*EM31=0,"",ED31*EM31),"")</f>
        <v/>
      </c>
      <c r="ES31" s="265"/>
      <c r="ET31" s="265"/>
      <c r="EU31" s="265"/>
      <c r="EV31" s="265"/>
      <c r="EW31" s="265"/>
      <c r="EX31" s="265"/>
      <c r="EY31" s="265"/>
      <c r="EZ31" s="265"/>
      <c r="FA31" s="265"/>
      <c r="FB31" s="281"/>
      <c r="FC31" s="258"/>
      <c r="FD31" s="259"/>
      <c r="FE31" s="259"/>
      <c r="FF31" s="260"/>
      <c r="FG31" s="64"/>
      <c r="FH31" s="32"/>
      <c r="FI31" s="32"/>
      <c r="FJ31" s="32"/>
      <c r="FK31" s="32"/>
      <c r="FL31" s="65"/>
      <c r="FN31" s="394"/>
      <c r="FO31" s="394"/>
      <c r="FP31" s="394"/>
      <c r="FQ31" s="394"/>
      <c r="FR31" s="394"/>
      <c r="FS31" s="394"/>
      <c r="FT31" s="394"/>
      <c r="FU31" s="394"/>
      <c r="FV31" s="394"/>
      <c r="FW31" s="394"/>
      <c r="FX31" s="394"/>
      <c r="FY31" s="394"/>
      <c r="FZ31" s="394"/>
      <c r="GA31" s="394"/>
      <c r="GB31" s="394"/>
      <c r="GC31" s="394"/>
      <c r="GD31" s="394"/>
      <c r="GE31" s="394"/>
      <c r="GF31" s="394"/>
      <c r="GG31" s="394"/>
      <c r="GH31" s="394"/>
      <c r="GI31" s="394"/>
      <c r="GJ31" s="394"/>
      <c r="GK31" s="394"/>
      <c r="GL31" s="394"/>
      <c r="GM31" s="394"/>
      <c r="GN31" s="394"/>
      <c r="GO31" s="394"/>
      <c r="GP31" s="394"/>
      <c r="GQ31" s="394"/>
      <c r="GR31" s="394"/>
      <c r="GS31" s="394"/>
      <c r="GT31" s="394"/>
      <c r="GU31" s="394" t="s">
        <v>150</v>
      </c>
      <c r="GV31" s="394"/>
      <c r="GW31" s="394"/>
      <c r="GX31" s="395" t="s">
        <v>152</v>
      </c>
      <c r="GY31" s="395"/>
      <c r="GZ31" s="395"/>
      <c r="HA31" s="395"/>
      <c r="HB31" s="395"/>
      <c r="HC31" s="395"/>
      <c r="HD31" s="395"/>
      <c r="HE31" s="395"/>
      <c r="HF31" s="395"/>
      <c r="HG31" s="395"/>
      <c r="HH31" s="395"/>
      <c r="HI31" s="395"/>
      <c r="HJ31" s="395"/>
      <c r="HK31" s="395"/>
      <c r="HL31" s="395"/>
      <c r="HM31" s="395"/>
      <c r="HN31" s="395"/>
      <c r="HO31" s="395"/>
      <c r="HP31" s="395"/>
      <c r="HQ31" s="395"/>
      <c r="HR31" s="395"/>
      <c r="HS31" s="395"/>
      <c r="HT31" s="395"/>
      <c r="HU31" s="395"/>
      <c r="HV31" s="395"/>
      <c r="HW31" s="395"/>
      <c r="HX31" s="395"/>
      <c r="HY31" s="395"/>
      <c r="HZ31" s="32"/>
      <c r="IA31" s="64"/>
      <c r="IB31" s="57"/>
      <c r="IC31" s="57"/>
      <c r="ID31" s="57"/>
      <c r="IF31" s="444"/>
      <c r="IG31" s="434"/>
      <c r="IH31" s="444"/>
      <c r="II31" s="433"/>
      <c r="IJ31" s="433"/>
      <c r="IK31" s="434"/>
      <c r="IL31" s="76"/>
      <c r="IM31" s="32"/>
      <c r="IN31" s="32"/>
      <c r="IO31" s="32"/>
      <c r="IP31" s="32"/>
      <c r="IQ31" s="32"/>
      <c r="IR31" s="32"/>
      <c r="IS31" s="32"/>
      <c r="IT31" s="32"/>
      <c r="IU31" s="32"/>
      <c r="IV31" s="32"/>
      <c r="IW31" s="32"/>
      <c r="IX31" s="32"/>
      <c r="IY31" s="32"/>
      <c r="IZ31" s="32"/>
      <c r="JA31" s="32"/>
      <c r="JB31" s="32"/>
      <c r="JC31" s="32"/>
      <c r="JD31" s="32"/>
      <c r="JE31" s="32"/>
      <c r="JF31" s="32"/>
      <c r="JG31" s="32"/>
      <c r="JH31" s="32"/>
      <c r="JI31" s="32"/>
      <c r="JJ31" s="32"/>
      <c r="JK31" s="32"/>
      <c r="JL31" s="32"/>
      <c r="JM31" s="32"/>
      <c r="JN31" s="32"/>
      <c r="JO31" s="32"/>
      <c r="JP31" s="64"/>
      <c r="JQ31" s="32"/>
      <c r="JR31" s="32"/>
      <c r="JS31" s="32"/>
      <c r="JT31" s="32"/>
      <c r="JU31" s="32"/>
      <c r="JV31" s="32"/>
      <c r="JW31" s="32"/>
      <c r="JX31" s="32"/>
      <c r="JY31" s="32"/>
      <c r="JZ31" s="32"/>
      <c r="KA31" s="32"/>
      <c r="KB31" s="32"/>
      <c r="KC31" s="32"/>
      <c r="KD31" s="77"/>
      <c r="KE31" s="57"/>
      <c r="KF31" s="32"/>
      <c r="KG31" s="32"/>
      <c r="KH31" s="153"/>
      <c r="KI31" s="154"/>
      <c r="KJ31" s="154"/>
      <c r="KK31" s="154"/>
      <c r="KL31" s="154"/>
      <c r="KM31" s="154"/>
      <c r="KN31" s="154"/>
      <c r="KO31" s="154"/>
      <c r="KP31" s="154"/>
      <c r="KQ31" s="154"/>
      <c r="KR31" s="154"/>
      <c r="KS31" s="154"/>
      <c r="KT31" s="154"/>
      <c r="KU31" s="154"/>
      <c r="KV31" s="154"/>
      <c r="KW31" s="154"/>
      <c r="KX31" s="154"/>
      <c r="KY31" s="154"/>
      <c r="KZ31" s="154"/>
      <c r="LA31" s="154"/>
      <c r="LB31" s="154"/>
      <c r="LC31" s="154"/>
      <c r="LD31" s="154"/>
      <c r="LE31" s="154"/>
      <c r="LF31" s="154"/>
      <c r="LG31" s="154"/>
      <c r="LH31" s="154"/>
      <c r="LI31" s="154"/>
      <c r="LJ31" s="154"/>
      <c r="LK31" s="154"/>
      <c r="LL31" s="154"/>
      <c r="LM31" s="154"/>
      <c r="LN31" s="154"/>
      <c r="LO31" s="154"/>
      <c r="LP31" s="154"/>
      <c r="LQ31" s="38"/>
      <c r="LR31" s="38"/>
      <c r="LS31" s="38"/>
      <c r="LT31" s="38"/>
      <c r="LU31" s="38"/>
      <c r="LV31" s="38"/>
      <c r="LW31" s="38"/>
      <c r="LX31" s="38"/>
      <c r="LY31" s="38"/>
      <c r="LZ31" s="38"/>
      <c r="MA31" s="38"/>
      <c r="MB31" s="38"/>
      <c r="MC31" s="38"/>
      <c r="MD31" s="38"/>
      <c r="ME31" s="38"/>
      <c r="MF31" s="38"/>
      <c r="MG31" s="38"/>
      <c r="MH31" s="38"/>
      <c r="MI31" s="38"/>
      <c r="MJ31" s="38"/>
      <c r="MK31" s="38"/>
      <c r="ML31" s="153"/>
      <c r="MM31" s="32"/>
      <c r="MN31" s="32"/>
    </row>
    <row r="32" spans="2:352" ht="18" customHeight="1" x14ac:dyDescent="0.15">
      <c r="B32" s="244"/>
      <c r="C32" s="244"/>
      <c r="D32" s="244"/>
      <c r="E32" s="268" t="str">
        <f>IF(B32="","",TEXT(TEXT(請求書!$D$15,"YYYY/MM") &amp; "/" &amp; TEXT(B32,"00"),"AAA"))</f>
        <v/>
      </c>
      <c r="F32" s="269"/>
      <c r="G32" s="269"/>
      <c r="H32" s="270"/>
      <c r="I32" s="271"/>
      <c r="J32" s="271"/>
      <c r="K32" s="271"/>
      <c r="L32" s="271"/>
      <c r="M32" s="271"/>
      <c r="N32" s="271"/>
      <c r="O32" s="272" t="str">
        <f t="shared" si="3"/>
        <v/>
      </c>
      <c r="P32" s="272"/>
      <c r="Q32" s="273" t="str">
        <f t="shared" si="48"/>
        <v/>
      </c>
      <c r="R32" s="274"/>
      <c r="S32" s="274"/>
      <c r="T32" s="274"/>
      <c r="U32" s="274"/>
      <c r="V32" s="275"/>
      <c r="W32" s="276" t="str">
        <f t="shared" si="38"/>
        <v/>
      </c>
      <c r="X32" s="277"/>
      <c r="Y32" s="277"/>
      <c r="Z32" s="277"/>
      <c r="AA32" s="278"/>
      <c r="AB32" s="249"/>
      <c r="AC32" s="250"/>
      <c r="AD32" s="249"/>
      <c r="AE32" s="250"/>
      <c r="AF32" s="251" t="str">
        <f t="shared" si="0"/>
        <v/>
      </c>
      <c r="AG32" s="252"/>
      <c r="AH32" s="253"/>
      <c r="AI32" s="254" t="str">
        <f t="shared" si="45"/>
        <v/>
      </c>
      <c r="AJ32" s="255"/>
      <c r="AK32" s="256"/>
      <c r="AL32" s="254" t="str">
        <f t="shared" si="46"/>
        <v/>
      </c>
      <c r="AM32" s="255"/>
      <c r="AN32" s="256"/>
      <c r="AO32" s="257"/>
      <c r="AP32" s="257"/>
      <c r="AQ32" s="257"/>
      <c r="AR32" s="257"/>
      <c r="AS32" s="244"/>
      <c r="AT32" s="244"/>
      <c r="AU32" s="244"/>
      <c r="AV32" s="244"/>
      <c r="AW32" s="100"/>
      <c r="AX32" s="90" t="e">
        <f t="shared" ca="1" si="4"/>
        <v>#N/A</v>
      </c>
      <c r="AY32" s="124" t="str">
        <f t="shared" si="39"/>
        <v/>
      </c>
      <c r="AZ32" s="125" t="str">
        <f t="shared" si="40"/>
        <v/>
      </c>
      <c r="BA32" s="126" t="str">
        <f t="shared" si="5"/>
        <v/>
      </c>
      <c r="BB32" s="126" t="str">
        <f t="shared" si="6"/>
        <v/>
      </c>
      <c r="BC32" s="127" t="str">
        <f t="shared" si="7"/>
        <v/>
      </c>
      <c r="BD32" s="127" t="str">
        <f t="shared" si="8"/>
        <v/>
      </c>
      <c r="BE32" s="126" t="str">
        <f t="shared" si="9"/>
        <v/>
      </c>
      <c r="BF32" s="126" t="str">
        <f t="shared" si="10"/>
        <v/>
      </c>
      <c r="BG32" s="128" t="str">
        <f t="shared" si="41"/>
        <v/>
      </c>
      <c r="BH32" s="124" t="str">
        <f t="shared" si="1"/>
        <v/>
      </c>
      <c r="BI32" s="128" t="e">
        <f ca="1">IF(AND($AX32&lt;&gt;"",BE32&lt;&gt;"",BG32&gt;=IF(BG33="",0,BG33)),SUM(INDIRECT("bh"&amp;ROW()-BG32+1):BH32),"")</f>
        <v>#N/A</v>
      </c>
      <c r="BJ32" s="128" t="e">
        <f t="shared" ca="1" si="11"/>
        <v>#N/A</v>
      </c>
      <c r="BK32" s="128" t="e">
        <f t="shared" ca="1" si="12"/>
        <v>#N/A</v>
      </c>
      <c r="BL32" s="128" t="e">
        <f ca="1">IF(BK32="","",LEFT(AX32,3)&amp;TEXT(VLOOKUP(BK32,基本設定!$D$3:$E$50,2,FALSE),"000"))</f>
        <v>#N/A</v>
      </c>
      <c r="BM32" s="128" t="e">
        <f ca="1">IF(BL32="","",VLOOKUP(BL32,単価設定!$A$3:$F$477,6,FALSE))</f>
        <v>#N/A</v>
      </c>
      <c r="BN32" s="128" t="str">
        <f t="shared" si="42"/>
        <v/>
      </c>
      <c r="BO32" s="128" t="str">
        <f t="shared" si="13"/>
        <v/>
      </c>
      <c r="BP32" s="124" t="str">
        <f t="shared" si="14"/>
        <v/>
      </c>
      <c r="BQ32" s="128" t="str">
        <f t="shared" si="15"/>
        <v/>
      </c>
      <c r="BR32" s="129" t="str">
        <f t="shared" si="16"/>
        <v/>
      </c>
      <c r="BS32" s="129" t="str">
        <f t="shared" si="17"/>
        <v/>
      </c>
      <c r="BT32" s="127" t="str">
        <f t="shared" si="18"/>
        <v/>
      </c>
      <c r="BU32" s="127" t="str">
        <f t="shared" si="19"/>
        <v/>
      </c>
      <c r="BV32" s="126" t="str">
        <f t="shared" si="20"/>
        <v/>
      </c>
      <c r="BW32" s="126" t="str">
        <f t="shared" si="21"/>
        <v/>
      </c>
      <c r="BX32" s="128" t="str">
        <f t="shared" si="43"/>
        <v/>
      </c>
      <c r="BY32" s="124" t="str">
        <f t="shared" si="2"/>
        <v/>
      </c>
      <c r="BZ32" s="128" t="e">
        <f ca="1">IF(AND($AX32&lt;&gt;"",BV32&lt;&gt;"",BX32&gt;=IF(BX33="",0,BX33)),SUM(INDIRECT("by" &amp; ROW()-BX32+1):BY32),"")</f>
        <v>#N/A</v>
      </c>
      <c r="CA32" s="128" t="e">
        <f t="shared" ca="1" si="22"/>
        <v>#N/A</v>
      </c>
      <c r="CB32" s="128" t="e">
        <f t="shared" ca="1" si="23"/>
        <v>#N/A</v>
      </c>
      <c r="CC32" s="128" t="e">
        <f ca="1">IF(CB32="","",LEFT($AX32,3)&amp;TEXT(VLOOKUP(CB32,基本設定!$D$3:$E$50,2,FALSE),"100"))</f>
        <v>#N/A</v>
      </c>
      <c r="CD32" s="128" t="e">
        <f ca="1">IF(CC32="","",VLOOKUP(CC32,単価設定!$A$3:$F$477,6,FALSE))</f>
        <v>#N/A</v>
      </c>
      <c r="CE32" s="128" t="str">
        <f t="shared" si="44"/>
        <v/>
      </c>
      <c r="CF32" s="128" t="str">
        <f t="shared" si="24"/>
        <v/>
      </c>
      <c r="CG32" s="128" t="e">
        <f t="shared" ca="1" si="25"/>
        <v>#N/A</v>
      </c>
      <c r="CH32" s="128" t="e">
        <f ca="1">IF(CG32="","",VLOOKUP(CG32,単価設定!$A$3:$F$478,6,FALSE))</f>
        <v>#N/A</v>
      </c>
      <c r="CI32" s="128" t="e">
        <f t="shared" ca="1" si="26"/>
        <v>#N/A</v>
      </c>
      <c r="CJ32" s="128" t="e">
        <f ca="1">IF(CI32="","",VLOOKUP(CI32,単価設定!$A$3:$F$478,6,FALSE))</f>
        <v>#N/A</v>
      </c>
      <c r="CK32" s="128" t="e">
        <f t="shared" ca="1" si="27"/>
        <v>#N/A</v>
      </c>
      <c r="CL32" s="128" t="e">
        <f ca="1">SUM(CK$15:$CK32)</f>
        <v>#N/A</v>
      </c>
      <c r="CM32" s="128" t="e">
        <f t="shared" ca="1" si="28"/>
        <v>#N/A</v>
      </c>
      <c r="CN32" s="128" t="e">
        <f t="shared" ca="1" si="47"/>
        <v>#N/A</v>
      </c>
      <c r="CO32" s="128" t="e">
        <f t="shared" ca="1" si="29"/>
        <v>#N/A</v>
      </c>
      <c r="CP32" s="146" t="e">
        <f t="shared" ca="1" si="30"/>
        <v>#N/A</v>
      </c>
      <c r="CQ32" s="146" t="e">
        <f t="shared" ca="1" si="31"/>
        <v>#N/A</v>
      </c>
      <c r="CR32" s="146" t="e">
        <f t="shared" ca="1" si="32"/>
        <v>#N/A</v>
      </c>
      <c r="CS32" s="146" t="e">
        <f t="shared" ca="1" si="33"/>
        <v>#N/A</v>
      </c>
      <c r="CT32" s="128" t="e">
        <f ca="1">IF(BL32&lt;&gt;"",IF(COUNTIF(BL$15:BL32,BL32)=1,ROW(),""),"")</f>
        <v>#N/A</v>
      </c>
      <c r="CU32" s="128" t="e">
        <f ca="1">IF(CB32&lt;&gt;"",IF(COUNTIF(CB$15:CB32,CB32)=1,ROW(),""),"")</f>
        <v>#N/A</v>
      </c>
      <c r="CV32" s="128" t="e">
        <f ca="1">IF(CG32&lt;&gt;"",IF(COUNTIF(CG$15:CG32,CG32)=1,ROW(),""),"")</f>
        <v>#N/A</v>
      </c>
      <c r="CW32" s="146" t="e">
        <f ca="1">IF(CI32&lt;&gt;"",IF(COUNTIF(CI$15:CI32,CI32)=1,ROW(),""),"")</f>
        <v>#N/A</v>
      </c>
      <c r="CX32" s="128" t="str">
        <f t="shared" ca="1" si="34"/>
        <v/>
      </c>
      <c r="CY32" s="128" t="str">
        <f t="shared" ca="1" si="35"/>
        <v/>
      </c>
      <c r="CZ32" s="128" t="str">
        <f t="shared" ca="1" si="36"/>
        <v/>
      </c>
      <c r="DA32" s="146" t="str">
        <f t="shared" ca="1" si="37"/>
        <v/>
      </c>
      <c r="DB32" s="32"/>
      <c r="DD32" s="65"/>
      <c r="DE32" s="326"/>
      <c r="DF32" s="327"/>
      <c r="DG32" s="328"/>
      <c r="DH32" s="211"/>
      <c r="DI32" s="212"/>
      <c r="DJ32" s="212"/>
      <c r="DK32" s="212"/>
      <c r="DL32" s="212"/>
      <c r="DM32" s="212"/>
      <c r="DN32" s="212"/>
      <c r="DO32" s="212"/>
      <c r="DP32" s="213"/>
      <c r="DQ32" s="312"/>
      <c r="DR32" s="313"/>
      <c r="DS32" s="313"/>
      <c r="DT32" s="313"/>
      <c r="DU32" s="313"/>
      <c r="DV32" s="313"/>
      <c r="DW32" s="313"/>
      <c r="DX32" s="313"/>
      <c r="DY32" s="313"/>
      <c r="DZ32" s="313"/>
      <c r="EA32" s="313"/>
      <c r="EB32" s="313"/>
      <c r="EC32" s="314"/>
      <c r="ED32" s="266"/>
      <c r="EE32" s="267"/>
      <c r="EF32" s="267"/>
      <c r="EG32" s="267"/>
      <c r="EH32" s="267"/>
      <c r="EI32" s="267"/>
      <c r="EJ32" s="267"/>
      <c r="EK32" s="267"/>
      <c r="EL32" s="282"/>
      <c r="EM32" s="211"/>
      <c r="EN32" s="212"/>
      <c r="EO32" s="212"/>
      <c r="EP32" s="212"/>
      <c r="EQ32" s="213"/>
      <c r="ER32" s="266"/>
      <c r="ES32" s="267"/>
      <c r="ET32" s="267"/>
      <c r="EU32" s="267"/>
      <c r="EV32" s="267"/>
      <c r="EW32" s="267"/>
      <c r="EX32" s="267"/>
      <c r="EY32" s="267"/>
      <c r="EZ32" s="267"/>
      <c r="FA32" s="267"/>
      <c r="FB32" s="282"/>
      <c r="FC32" s="261"/>
      <c r="FD32" s="262"/>
      <c r="FE32" s="262"/>
      <c r="FF32" s="263"/>
      <c r="FG32" s="64"/>
      <c r="FH32" s="32"/>
      <c r="FI32" s="32"/>
      <c r="FJ32" s="32"/>
      <c r="FK32" s="32"/>
      <c r="FL32" s="65"/>
      <c r="FN32" s="394"/>
      <c r="FO32" s="394"/>
      <c r="FP32" s="394"/>
      <c r="FQ32" s="394"/>
      <c r="FR32" s="394"/>
      <c r="FS32" s="394"/>
      <c r="FT32" s="394"/>
      <c r="FU32" s="394"/>
      <c r="FV32" s="394"/>
      <c r="FW32" s="394"/>
      <c r="FX32" s="394"/>
      <c r="FY32" s="394"/>
      <c r="FZ32" s="394"/>
      <c r="GA32" s="394"/>
      <c r="GB32" s="394"/>
      <c r="GC32" s="394"/>
      <c r="GD32" s="394"/>
      <c r="GE32" s="394"/>
      <c r="GF32" s="394"/>
      <c r="GG32" s="394"/>
      <c r="GH32" s="394"/>
      <c r="GI32" s="394"/>
      <c r="GJ32" s="394"/>
      <c r="GK32" s="394"/>
      <c r="GL32" s="394"/>
      <c r="GM32" s="394"/>
      <c r="GN32" s="394"/>
      <c r="GO32" s="394"/>
      <c r="GP32" s="394"/>
      <c r="GQ32" s="394"/>
      <c r="GR32" s="394"/>
      <c r="GS32" s="394"/>
      <c r="GT32" s="394"/>
      <c r="GU32" s="394" t="s">
        <v>150</v>
      </c>
      <c r="GV32" s="394"/>
      <c r="GW32" s="394"/>
      <c r="GX32" s="395" t="s">
        <v>151</v>
      </c>
      <c r="GY32" s="395"/>
      <c r="GZ32" s="395"/>
      <c r="HA32" s="395"/>
      <c r="HB32" s="395"/>
      <c r="HC32" s="395"/>
      <c r="HD32" s="395"/>
      <c r="HE32" s="395"/>
      <c r="HF32" s="395"/>
      <c r="HG32" s="395"/>
      <c r="HH32" s="395"/>
      <c r="HI32" s="395"/>
      <c r="HJ32" s="395"/>
      <c r="HK32" s="395"/>
      <c r="HL32" s="395"/>
      <c r="HM32" s="395"/>
      <c r="HN32" s="395"/>
      <c r="HO32" s="395"/>
      <c r="HP32" s="395"/>
      <c r="HQ32" s="395"/>
      <c r="HR32" s="395"/>
      <c r="HS32" s="395"/>
      <c r="HT32" s="395"/>
      <c r="HU32" s="395"/>
      <c r="HV32" s="395"/>
      <c r="HW32" s="395"/>
      <c r="HX32" s="395"/>
      <c r="HY32" s="395"/>
      <c r="HZ32" s="32"/>
      <c r="IA32" s="64"/>
      <c r="IB32" s="57"/>
      <c r="IC32" s="57"/>
      <c r="ID32" s="57"/>
      <c r="IF32" s="444"/>
      <c r="IG32" s="434"/>
      <c r="IH32" s="444"/>
      <c r="II32" s="433"/>
      <c r="IJ32" s="433"/>
      <c r="IK32" s="434"/>
      <c r="IL32" s="76"/>
      <c r="IM32" s="32"/>
      <c r="IN32" s="32"/>
      <c r="IO32" s="32"/>
      <c r="IP32" s="32"/>
      <c r="IQ32" s="32"/>
      <c r="IR32" s="32"/>
      <c r="IS32" s="32"/>
      <c r="IT32" s="32"/>
      <c r="IU32" s="32"/>
      <c r="IV32" s="32"/>
      <c r="IW32" s="32"/>
      <c r="IX32" s="32"/>
      <c r="IY32" s="32"/>
      <c r="IZ32" s="32"/>
      <c r="JA32" s="32"/>
      <c r="JB32" s="32"/>
      <c r="JC32" s="32"/>
      <c r="JD32" s="32"/>
      <c r="JE32" s="32"/>
      <c r="JF32" s="32"/>
      <c r="JG32" s="32"/>
      <c r="JH32" s="32"/>
      <c r="JI32" s="32"/>
      <c r="JJ32" s="32"/>
      <c r="JK32" s="32"/>
      <c r="JL32" s="32"/>
      <c r="JM32" s="32"/>
      <c r="JN32" s="32"/>
      <c r="JO32" s="32"/>
      <c r="JP32" s="64"/>
      <c r="JQ32" s="32"/>
      <c r="JR32" s="32"/>
      <c r="JS32" s="32"/>
      <c r="JT32" s="32"/>
      <c r="JU32" s="32"/>
      <c r="JV32" s="32"/>
      <c r="JW32" s="32"/>
      <c r="JX32" s="32"/>
      <c r="JY32" s="32"/>
      <c r="JZ32" s="32"/>
      <c r="KA32" s="32"/>
      <c r="KB32" s="32"/>
      <c r="KC32" s="32"/>
      <c r="KD32" s="77"/>
      <c r="KE32" s="57"/>
      <c r="KF32" s="32"/>
      <c r="KG32" s="32"/>
      <c r="KH32" s="153"/>
      <c r="KI32" s="154"/>
      <c r="KJ32" s="154"/>
      <c r="KK32" s="156" t="str">
        <f>KK7</f>
        <v>ただし、就労支援給付費に係る（明治33年01月分)として</v>
      </c>
      <c r="KL32" s="154"/>
      <c r="KM32" s="154"/>
      <c r="KN32" s="154"/>
      <c r="KO32" s="154"/>
      <c r="KP32" s="154"/>
      <c r="KQ32" s="154"/>
      <c r="KR32" s="154"/>
      <c r="KS32" s="154"/>
      <c r="KT32" s="154"/>
      <c r="KU32" s="154"/>
      <c r="KV32" s="154"/>
      <c r="KW32" s="154"/>
      <c r="KX32" s="154"/>
      <c r="KY32" s="154"/>
      <c r="KZ32" s="154"/>
      <c r="LA32" s="154"/>
      <c r="LB32" s="154"/>
      <c r="LC32" s="154"/>
      <c r="LD32" s="154"/>
      <c r="LE32" s="154"/>
      <c r="LF32" s="154"/>
      <c r="LG32" s="154"/>
      <c r="LH32" s="154"/>
      <c r="LI32" s="154"/>
      <c r="LJ32" s="154"/>
      <c r="LK32" s="154"/>
      <c r="LL32" s="154"/>
      <c r="LM32" s="154"/>
      <c r="LN32" s="154"/>
      <c r="LO32" s="154"/>
      <c r="LP32" s="154"/>
      <c r="LQ32" s="154"/>
      <c r="LR32" s="154"/>
      <c r="LS32" s="154"/>
      <c r="LT32" s="154"/>
      <c r="LU32" s="154"/>
      <c r="LV32" s="154"/>
      <c r="LW32" s="154"/>
      <c r="LX32" s="154"/>
      <c r="LY32" s="154"/>
      <c r="LZ32" s="154"/>
      <c r="MA32" s="154"/>
      <c r="MB32" s="154"/>
      <c r="MC32" s="154"/>
      <c r="MD32" s="154"/>
      <c r="ME32" s="154"/>
      <c r="MF32" s="154"/>
      <c r="MG32" s="154"/>
      <c r="MH32" s="154"/>
      <c r="MI32" s="154"/>
      <c r="MJ32" s="154"/>
      <c r="MK32" s="154"/>
      <c r="ML32" s="153"/>
      <c r="MM32" s="32"/>
      <c r="MN32" s="32"/>
    </row>
    <row r="33" spans="2:352" ht="18" customHeight="1" x14ac:dyDescent="0.15">
      <c r="B33" s="244"/>
      <c r="C33" s="244"/>
      <c r="D33" s="244"/>
      <c r="E33" s="268" t="str">
        <f>IF(B33="","",TEXT(TEXT(請求書!$D$15,"YYYY/MM") &amp; "/" &amp; TEXT(B33,"00"),"AAA"))</f>
        <v/>
      </c>
      <c r="F33" s="269"/>
      <c r="G33" s="269"/>
      <c r="H33" s="270"/>
      <c r="I33" s="271"/>
      <c r="J33" s="271"/>
      <c r="K33" s="271"/>
      <c r="L33" s="271"/>
      <c r="M33" s="271"/>
      <c r="N33" s="271"/>
      <c r="O33" s="272" t="str">
        <f t="shared" si="3"/>
        <v/>
      </c>
      <c r="P33" s="272"/>
      <c r="Q33" s="273" t="str">
        <f t="shared" si="48"/>
        <v/>
      </c>
      <c r="R33" s="274"/>
      <c r="S33" s="274"/>
      <c r="T33" s="274"/>
      <c r="U33" s="274"/>
      <c r="V33" s="275"/>
      <c r="W33" s="276" t="str">
        <f t="shared" si="38"/>
        <v/>
      </c>
      <c r="X33" s="277"/>
      <c r="Y33" s="277"/>
      <c r="Z33" s="277"/>
      <c r="AA33" s="278"/>
      <c r="AB33" s="249"/>
      <c r="AC33" s="250"/>
      <c r="AD33" s="249"/>
      <c r="AE33" s="250"/>
      <c r="AF33" s="251" t="str">
        <f t="shared" si="0"/>
        <v/>
      </c>
      <c r="AG33" s="252"/>
      <c r="AH33" s="253"/>
      <c r="AI33" s="254" t="str">
        <f t="shared" si="45"/>
        <v/>
      </c>
      <c r="AJ33" s="255"/>
      <c r="AK33" s="256"/>
      <c r="AL33" s="254" t="str">
        <f t="shared" si="46"/>
        <v/>
      </c>
      <c r="AM33" s="255"/>
      <c r="AN33" s="256"/>
      <c r="AO33" s="257"/>
      <c r="AP33" s="257"/>
      <c r="AQ33" s="257"/>
      <c r="AR33" s="257"/>
      <c r="AS33" s="244"/>
      <c r="AT33" s="244"/>
      <c r="AU33" s="244"/>
      <c r="AV33" s="244"/>
      <c r="AW33" s="100"/>
      <c r="AX33" s="90" t="e">
        <f t="shared" ca="1" si="4"/>
        <v>#N/A</v>
      </c>
      <c r="AY33" s="124" t="str">
        <f t="shared" si="39"/>
        <v/>
      </c>
      <c r="AZ33" s="125" t="str">
        <f t="shared" si="40"/>
        <v/>
      </c>
      <c r="BA33" s="126" t="str">
        <f t="shared" si="5"/>
        <v/>
      </c>
      <c r="BB33" s="126" t="str">
        <f t="shared" si="6"/>
        <v/>
      </c>
      <c r="BC33" s="127" t="str">
        <f t="shared" si="7"/>
        <v/>
      </c>
      <c r="BD33" s="127" t="str">
        <f t="shared" si="8"/>
        <v/>
      </c>
      <c r="BE33" s="126" t="str">
        <f t="shared" si="9"/>
        <v/>
      </c>
      <c r="BF33" s="126" t="str">
        <f t="shared" si="10"/>
        <v/>
      </c>
      <c r="BG33" s="128" t="str">
        <f t="shared" si="41"/>
        <v/>
      </c>
      <c r="BH33" s="124" t="str">
        <f t="shared" si="1"/>
        <v/>
      </c>
      <c r="BI33" s="128" t="e">
        <f ca="1">IF(AND($AX33&lt;&gt;"",BE33&lt;&gt;"",BG33&gt;=IF(BG34="",0,BG34)),SUM(INDIRECT("bh"&amp;ROW()-BG33+1):BH33),"")</f>
        <v>#N/A</v>
      </c>
      <c r="BJ33" s="128" t="e">
        <f t="shared" ca="1" si="11"/>
        <v>#N/A</v>
      </c>
      <c r="BK33" s="128" t="e">
        <f t="shared" ca="1" si="12"/>
        <v>#N/A</v>
      </c>
      <c r="BL33" s="128" t="e">
        <f ca="1">IF(BK33="","",LEFT(AX33,3)&amp;TEXT(VLOOKUP(BK33,基本設定!$D$3:$E$50,2,FALSE),"000"))</f>
        <v>#N/A</v>
      </c>
      <c r="BM33" s="128" t="e">
        <f ca="1">IF(BL33="","",VLOOKUP(BL33,単価設定!$A$3:$F$477,6,FALSE))</f>
        <v>#N/A</v>
      </c>
      <c r="BN33" s="128" t="str">
        <f t="shared" si="42"/>
        <v/>
      </c>
      <c r="BO33" s="128" t="str">
        <f t="shared" si="13"/>
        <v/>
      </c>
      <c r="BP33" s="124" t="str">
        <f t="shared" si="14"/>
        <v/>
      </c>
      <c r="BQ33" s="128" t="str">
        <f t="shared" si="15"/>
        <v/>
      </c>
      <c r="BR33" s="129" t="str">
        <f t="shared" si="16"/>
        <v/>
      </c>
      <c r="BS33" s="129" t="str">
        <f t="shared" si="17"/>
        <v/>
      </c>
      <c r="BT33" s="127" t="str">
        <f t="shared" si="18"/>
        <v/>
      </c>
      <c r="BU33" s="127" t="str">
        <f t="shared" si="19"/>
        <v/>
      </c>
      <c r="BV33" s="126" t="str">
        <f t="shared" si="20"/>
        <v/>
      </c>
      <c r="BW33" s="126" t="str">
        <f t="shared" si="21"/>
        <v/>
      </c>
      <c r="BX33" s="128" t="str">
        <f t="shared" si="43"/>
        <v/>
      </c>
      <c r="BY33" s="124" t="str">
        <f t="shared" si="2"/>
        <v/>
      </c>
      <c r="BZ33" s="128" t="e">
        <f ca="1">IF(AND($AX33&lt;&gt;"",BV33&lt;&gt;"",BX33&gt;=IF(BX34="",0,BX34)),SUM(INDIRECT("by" &amp; ROW()-BX33+1):BY33),"")</f>
        <v>#N/A</v>
      </c>
      <c r="CA33" s="128" t="e">
        <f t="shared" ca="1" si="22"/>
        <v>#N/A</v>
      </c>
      <c r="CB33" s="128" t="e">
        <f t="shared" ca="1" si="23"/>
        <v>#N/A</v>
      </c>
      <c r="CC33" s="128" t="e">
        <f ca="1">IF(CB33="","",LEFT($AX33,3)&amp;TEXT(VLOOKUP(CB33,基本設定!$D$3:$E$50,2,FALSE),"100"))</f>
        <v>#N/A</v>
      </c>
      <c r="CD33" s="128" t="e">
        <f ca="1">IF(CC33="","",VLOOKUP(CC33,単価設定!$A$3:$F$477,6,FALSE))</f>
        <v>#N/A</v>
      </c>
      <c r="CE33" s="128" t="str">
        <f t="shared" si="44"/>
        <v/>
      </c>
      <c r="CF33" s="128" t="str">
        <f t="shared" si="24"/>
        <v/>
      </c>
      <c r="CG33" s="128" t="e">
        <f t="shared" ca="1" si="25"/>
        <v>#N/A</v>
      </c>
      <c r="CH33" s="128" t="e">
        <f ca="1">IF(CG33="","",VLOOKUP(CG33,単価設定!$A$3:$F$478,6,FALSE))</f>
        <v>#N/A</v>
      </c>
      <c r="CI33" s="128" t="e">
        <f t="shared" ca="1" si="26"/>
        <v>#N/A</v>
      </c>
      <c r="CJ33" s="128" t="e">
        <f ca="1">IF(CI33="","",VLOOKUP(CI33,単価設定!$A$3:$F$478,6,FALSE))</f>
        <v>#N/A</v>
      </c>
      <c r="CK33" s="128" t="e">
        <f t="shared" ca="1" si="27"/>
        <v>#N/A</v>
      </c>
      <c r="CL33" s="128" t="e">
        <f ca="1">SUM(CK$15:$CK33)</f>
        <v>#N/A</v>
      </c>
      <c r="CM33" s="128" t="e">
        <f t="shared" ca="1" si="28"/>
        <v>#N/A</v>
      </c>
      <c r="CN33" s="128" t="e">
        <f t="shared" ca="1" si="47"/>
        <v>#N/A</v>
      </c>
      <c r="CO33" s="128" t="e">
        <f t="shared" ca="1" si="29"/>
        <v>#N/A</v>
      </c>
      <c r="CP33" s="146" t="e">
        <f t="shared" ca="1" si="30"/>
        <v>#N/A</v>
      </c>
      <c r="CQ33" s="146" t="e">
        <f t="shared" ca="1" si="31"/>
        <v>#N/A</v>
      </c>
      <c r="CR33" s="146" t="e">
        <f t="shared" ca="1" si="32"/>
        <v>#N/A</v>
      </c>
      <c r="CS33" s="146" t="e">
        <f t="shared" ca="1" si="33"/>
        <v>#N/A</v>
      </c>
      <c r="CT33" s="128" t="e">
        <f ca="1">IF(BL33&lt;&gt;"",IF(COUNTIF(BL$15:BL33,BL33)=1,ROW(),""),"")</f>
        <v>#N/A</v>
      </c>
      <c r="CU33" s="128" t="e">
        <f ca="1">IF(CB33&lt;&gt;"",IF(COUNTIF(CB$15:CB33,CB33)=1,ROW(),""),"")</f>
        <v>#N/A</v>
      </c>
      <c r="CV33" s="128" t="e">
        <f ca="1">IF(CG33&lt;&gt;"",IF(COUNTIF(CG$15:CG33,CG33)=1,ROW(),""),"")</f>
        <v>#N/A</v>
      </c>
      <c r="CW33" s="146" t="e">
        <f ca="1">IF(CI33&lt;&gt;"",IF(COUNTIF(CI$15:CI33,CI33)=1,ROW(),""),"")</f>
        <v>#N/A</v>
      </c>
      <c r="CX33" s="128" t="str">
        <f t="shared" ca="1" si="34"/>
        <v/>
      </c>
      <c r="CY33" s="128" t="str">
        <f t="shared" ca="1" si="35"/>
        <v/>
      </c>
      <c r="CZ33" s="128" t="str">
        <f t="shared" ca="1" si="36"/>
        <v/>
      </c>
      <c r="DA33" s="146" t="str">
        <f t="shared" ca="1" si="37"/>
        <v/>
      </c>
      <c r="DB33" s="32"/>
      <c r="DD33" s="65"/>
      <c r="DE33" s="326"/>
      <c r="DF33" s="327"/>
      <c r="DG33" s="328"/>
      <c r="DH33" s="303" t="str">
        <f ca="1">IFERROR(VLOOKUP(TEXT(SMALL($CX$15:$DA$143,9),"000000"),単価設定!$A$3:$F$478,1,FALSE),"")</f>
        <v/>
      </c>
      <c r="DI33" s="304"/>
      <c r="DJ33" s="304"/>
      <c r="DK33" s="304"/>
      <c r="DL33" s="304"/>
      <c r="DM33" s="304"/>
      <c r="DN33" s="304"/>
      <c r="DO33" s="304"/>
      <c r="DP33" s="305"/>
      <c r="DQ33" s="306" t="str">
        <f ca="1">IF(ISERROR(VLOOKUP(DH33,単価設定!$A$3:$F$478,4,FALSE)),"",VLOOKUP(DH33,単価設定!$A$3:$F$478,4,FALSE))</f>
        <v/>
      </c>
      <c r="DR33" s="307"/>
      <c r="DS33" s="307"/>
      <c r="DT33" s="307"/>
      <c r="DU33" s="307"/>
      <c r="DV33" s="307"/>
      <c r="DW33" s="307"/>
      <c r="DX33" s="307"/>
      <c r="DY33" s="307"/>
      <c r="DZ33" s="307"/>
      <c r="EA33" s="307"/>
      <c r="EB33" s="307"/>
      <c r="EC33" s="308"/>
      <c r="ED33" s="264" t="str">
        <f ca="1">IF(ISERROR(VLOOKUP(DH33,単価設定!$A$3:$F$478,5,FALSE)),"",VLOOKUP(DH33,単価設定!$A$3:$F$478,5,FALSE))</f>
        <v/>
      </c>
      <c r="EE33" s="265"/>
      <c r="EF33" s="265"/>
      <c r="EG33" s="265"/>
      <c r="EH33" s="265"/>
      <c r="EI33" s="265"/>
      <c r="EJ33" s="265"/>
      <c r="EK33" s="265"/>
      <c r="EL33" s="281"/>
      <c r="EM33" s="303" t="str">
        <f ca="1">IF(DH33="","",COUNTIF($BL$15:$BL$143,DH33)+COUNTIF($CC$15:$CC$143,DH33)+COUNTIF($CG$15:$CG$143,DH33)+COUNTIF($CI$15:$CI$143,DH33))</f>
        <v/>
      </c>
      <c r="EN33" s="304"/>
      <c r="EO33" s="304"/>
      <c r="EP33" s="304"/>
      <c r="EQ33" s="305"/>
      <c r="ER33" s="264" t="str">
        <f ca="1">IF(AND(ED33&lt;&gt;"",EM33&lt;&gt;""),IF(ED33*EM33=0,"",ED33*EM33),"")</f>
        <v/>
      </c>
      <c r="ES33" s="265"/>
      <c r="ET33" s="265"/>
      <c r="EU33" s="265"/>
      <c r="EV33" s="265"/>
      <c r="EW33" s="265"/>
      <c r="EX33" s="265"/>
      <c r="EY33" s="265"/>
      <c r="EZ33" s="265"/>
      <c r="FA33" s="265"/>
      <c r="FB33" s="281"/>
      <c r="FC33" s="258"/>
      <c r="FD33" s="259"/>
      <c r="FE33" s="259"/>
      <c r="FF33" s="260"/>
      <c r="FG33" s="64"/>
      <c r="FH33" s="32"/>
      <c r="FI33" s="32"/>
      <c r="FJ33" s="32"/>
      <c r="FK33" s="32"/>
      <c r="FL33" s="65"/>
      <c r="FN33" s="394"/>
      <c r="FO33" s="394"/>
      <c r="FP33" s="394"/>
      <c r="FQ33" s="394"/>
      <c r="FR33" s="394"/>
      <c r="FS33" s="394"/>
      <c r="FT33" s="394"/>
      <c r="FU33" s="394"/>
      <c r="FV33" s="394"/>
      <c r="FW33" s="394"/>
      <c r="FX33" s="394"/>
      <c r="FY33" s="394"/>
      <c r="FZ33" s="394"/>
      <c r="GA33" s="394"/>
      <c r="GB33" s="394"/>
      <c r="GC33" s="394"/>
      <c r="GD33" s="394"/>
      <c r="GE33" s="394"/>
      <c r="GF33" s="394"/>
      <c r="GG33" s="394"/>
      <c r="GH33" s="394"/>
      <c r="GI33" s="394"/>
      <c r="GJ33" s="394"/>
      <c r="GK33" s="394"/>
      <c r="GL33" s="394"/>
      <c r="GM33" s="394"/>
      <c r="GN33" s="394"/>
      <c r="GO33" s="394"/>
      <c r="GP33" s="394"/>
      <c r="GQ33" s="394"/>
      <c r="GR33" s="394"/>
      <c r="GS33" s="394"/>
      <c r="GT33" s="394"/>
      <c r="GU33" s="394" t="s">
        <v>150</v>
      </c>
      <c r="GV33" s="394"/>
      <c r="GW33" s="394"/>
      <c r="GX33" s="395" t="s">
        <v>152</v>
      </c>
      <c r="GY33" s="395"/>
      <c r="GZ33" s="395"/>
      <c r="HA33" s="395"/>
      <c r="HB33" s="395"/>
      <c r="HC33" s="395"/>
      <c r="HD33" s="395"/>
      <c r="HE33" s="395"/>
      <c r="HF33" s="395"/>
      <c r="HG33" s="395"/>
      <c r="HH33" s="395"/>
      <c r="HI33" s="395"/>
      <c r="HJ33" s="395"/>
      <c r="HK33" s="395"/>
      <c r="HL33" s="395"/>
      <c r="HM33" s="395"/>
      <c r="HN33" s="395"/>
      <c r="HO33" s="395"/>
      <c r="HP33" s="395"/>
      <c r="HQ33" s="395"/>
      <c r="HR33" s="395"/>
      <c r="HS33" s="395"/>
      <c r="HT33" s="395"/>
      <c r="HU33" s="395"/>
      <c r="HV33" s="395"/>
      <c r="HW33" s="395"/>
      <c r="HX33" s="395"/>
      <c r="HY33" s="395"/>
      <c r="HZ33" s="32"/>
      <c r="IA33" s="64"/>
      <c r="IB33" s="57"/>
      <c r="IC33" s="57"/>
      <c r="ID33" s="57"/>
      <c r="IF33" s="444"/>
      <c r="IG33" s="434"/>
      <c r="IH33" s="444"/>
      <c r="II33" s="433"/>
      <c r="IJ33" s="433"/>
      <c r="IK33" s="434"/>
      <c r="IL33" s="76"/>
      <c r="IM33" s="32"/>
      <c r="IN33" s="32"/>
      <c r="IO33" s="32"/>
      <c r="IP33" s="32"/>
      <c r="IQ33" s="32"/>
      <c r="IR33" s="32"/>
      <c r="IS33" s="32"/>
      <c r="IT33" s="32"/>
      <c r="IU33" s="32"/>
      <c r="IV33" s="32"/>
      <c r="IW33" s="32"/>
      <c r="IX33" s="32"/>
      <c r="IY33" s="32"/>
      <c r="IZ33" s="32"/>
      <c r="JA33" s="32"/>
      <c r="JB33" s="32"/>
      <c r="JC33" s="32"/>
      <c r="JD33" s="32"/>
      <c r="JE33" s="32"/>
      <c r="JF33" s="32"/>
      <c r="JG33" s="32"/>
      <c r="JH33" s="32"/>
      <c r="JI33" s="32"/>
      <c r="JJ33" s="32"/>
      <c r="JK33" s="32"/>
      <c r="JL33" s="32"/>
      <c r="JM33" s="32"/>
      <c r="JN33" s="32"/>
      <c r="JO33" s="32"/>
      <c r="JP33" s="64"/>
      <c r="JQ33" s="32"/>
      <c r="JR33" s="32"/>
      <c r="JS33" s="32"/>
      <c r="JT33" s="32"/>
      <c r="JU33" s="32"/>
      <c r="JV33" s="32"/>
      <c r="JW33" s="32"/>
      <c r="JX33" s="32"/>
      <c r="JY33" s="32"/>
      <c r="JZ33" s="32"/>
      <c r="KA33" s="32"/>
      <c r="KB33" s="32"/>
      <c r="KC33" s="32"/>
      <c r="KD33" s="77"/>
      <c r="KE33" s="57"/>
      <c r="KF33" s="32"/>
      <c r="KG33" s="32"/>
      <c r="KH33" s="153"/>
      <c r="KI33" s="154"/>
      <c r="KJ33" s="154"/>
      <c r="KK33" s="154"/>
      <c r="KL33" s="154"/>
      <c r="KM33" s="154"/>
      <c r="KN33" s="154"/>
      <c r="KO33" s="154"/>
      <c r="KP33" s="154"/>
      <c r="KQ33" s="154"/>
      <c r="KR33" s="154"/>
      <c r="KS33" s="154"/>
      <c r="KT33" s="154"/>
      <c r="KU33" s="154"/>
      <c r="KV33" s="154"/>
      <c r="KW33" s="154"/>
      <c r="KX33" s="154"/>
      <c r="KY33" s="154"/>
      <c r="KZ33" s="154"/>
      <c r="LA33" s="154"/>
      <c r="LB33" s="154"/>
      <c r="LC33" s="154"/>
      <c r="LD33" s="154"/>
      <c r="LE33" s="154"/>
      <c r="LF33" s="154"/>
      <c r="LG33" s="154"/>
      <c r="LH33" s="154"/>
      <c r="LI33" s="154"/>
      <c r="LJ33" s="154"/>
      <c r="LK33" s="154"/>
      <c r="LL33" s="66"/>
      <c r="LM33" s="66"/>
      <c r="LN33" s="66"/>
      <c r="LO33" s="438" t="s">
        <v>727</v>
      </c>
      <c r="LP33" s="438"/>
      <c r="LQ33" s="438"/>
      <c r="LR33" s="438"/>
      <c r="LS33" s="438"/>
      <c r="LT33" s="438"/>
      <c r="LU33" s="438"/>
      <c r="LV33" s="438"/>
      <c r="LW33" s="438"/>
      <c r="LX33" s="438" t="str">
        <f>LX8</f>
        <v>0000000000</v>
      </c>
      <c r="LY33" s="438"/>
      <c r="LZ33" s="438"/>
      <c r="MA33" s="438"/>
      <c r="MB33" s="438"/>
      <c r="MC33" s="438"/>
      <c r="MD33" s="438"/>
      <c r="ME33" s="438"/>
      <c r="MF33" s="438"/>
      <c r="MG33" s="438"/>
      <c r="MH33" s="438"/>
      <c r="MI33" s="438"/>
      <c r="MJ33" s="438"/>
      <c r="MK33" s="438"/>
      <c r="ML33" s="153"/>
      <c r="MM33" s="32"/>
      <c r="MN33" s="32"/>
    </row>
    <row r="34" spans="2:352" ht="18" customHeight="1" x14ac:dyDescent="0.15">
      <c r="B34" s="244"/>
      <c r="C34" s="244"/>
      <c r="D34" s="244"/>
      <c r="E34" s="268" t="str">
        <f>IF(B34="","",TEXT(TEXT(請求書!$D$15,"YYYY/MM") &amp; "/" &amp; TEXT(B34,"00"),"AAA"))</f>
        <v/>
      </c>
      <c r="F34" s="269"/>
      <c r="G34" s="269"/>
      <c r="H34" s="270"/>
      <c r="I34" s="271"/>
      <c r="J34" s="271"/>
      <c r="K34" s="271"/>
      <c r="L34" s="271"/>
      <c r="M34" s="271"/>
      <c r="N34" s="271"/>
      <c r="O34" s="272" t="str">
        <f t="shared" si="3"/>
        <v/>
      </c>
      <c r="P34" s="272"/>
      <c r="Q34" s="273" t="str">
        <f t="shared" si="48"/>
        <v/>
      </c>
      <c r="R34" s="274"/>
      <c r="S34" s="274"/>
      <c r="T34" s="274"/>
      <c r="U34" s="274"/>
      <c r="V34" s="275"/>
      <c r="W34" s="276" t="str">
        <f t="shared" si="38"/>
        <v/>
      </c>
      <c r="X34" s="277"/>
      <c r="Y34" s="277"/>
      <c r="Z34" s="277"/>
      <c r="AA34" s="278"/>
      <c r="AB34" s="249"/>
      <c r="AC34" s="250"/>
      <c r="AD34" s="249"/>
      <c r="AE34" s="250"/>
      <c r="AF34" s="251" t="str">
        <f t="shared" si="0"/>
        <v/>
      </c>
      <c r="AG34" s="252"/>
      <c r="AH34" s="253"/>
      <c r="AI34" s="254" t="str">
        <f t="shared" si="45"/>
        <v/>
      </c>
      <c r="AJ34" s="255"/>
      <c r="AK34" s="256"/>
      <c r="AL34" s="254" t="str">
        <f t="shared" si="46"/>
        <v/>
      </c>
      <c r="AM34" s="255"/>
      <c r="AN34" s="256"/>
      <c r="AO34" s="257"/>
      <c r="AP34" s="257"/>
      <c r="AQ34" s="257"/>
      <c r="AR34" s="257"/>
      <c r="AS34" s="244"/>
      <c r="AT34" s="244"/>
      <c r="AU34" s="244"/>
      <c r="AV34" s="244"/>
      <c r="AW34" s="100"/>
      <c r="AX34" s="90" t="e">
        <f t="shared" ca="1" si="4"/>
        <v>#N/A</v>
      </c>
      <c r="AY34" s="124" t="str">
        <f t="shared" si="39"/>
        <v/>
      </c>
      <c r="AZ34" s="125" t="str">
        <f t="shared" si="40"/>
        <v/>
      </c>
      <c r="BA34" s="126" t="str">
        <f t="shared" si="5"/>
        <v/>
      </c>
      <c r="BB34" s="126" t="str">
        <f t="shared" si="6"/>
        <v/>
      </c>
      <c r="BC34" s="127" t="str">
        <f t="shared" si="7"/>
        <v/>
      </c>
      <c r="BD34" s="127" t="str">
        <f t="shared" si="8"/>
        <v/>
      </c>
      <c r="BE34" s="126" t="str">
        <f t="shared" si="9"/>
        <v/>
      </c>
      <c r="BF34" s="126" t="str">
        <f t="shared" si="10"/>
        <v/>
      </c>
      <c r="BG34" s="128" t="str">
        <f t="shared" si="41"/>
        <v/>
      </c>
      <c r="BH34" s="124" t="str">
        <f t="shared" si="1"/>
        <v/>
      </c>
      <c r="BI34" s="128" t="e">
        <f ca="1">IF(AND($AX34&lt;&gt;"",BE34&lt;&gt;"",BG34&gt;=IF(BG35="",0,BG35)),SUM(INDIRECT("bh"&amp;ROW()-BG34+1):BH34),"")</f>
        <v>#N/A</v>
      </c>
      <c r="BJ34" s="128" t="e">
        <f t="shared" ca="1" si="11"/>
        <v>#N/A</v>
      </c>
      <c r="BK34" s="128" t="e">
        <f t="shared" ca="1" si="12"/>
        <v>#N/A</v>
      </c>
      <c r="BL34" s="128" t="e">
        <f ca="1">IF(BK34="","",LEFT(AX34,3)&amp;TEXT(VLOOKUP(BK34,基本設定!$D$3:$E$50,2,FALSE),"000"))</f>
        <v>#N/A</v>
      </c>
      <c r="BM34" s="128" t="e">
        <f ca="1">IF(BL34="","",VLOOKUP(BL34,単価設定!$A$3:$F$477,6,FALSE))</f>
        <v>#N/A</v>
      </c>
      <c r="BN34" s="128" t="str">
        <f t="shared" si="42"/>
        <v/>
      </c>
      <c r="BO34" s="128" t="str">
        <f t="shared" si="13"/>
        <v/>
      </c>
      <c r="BP34" s="124" t="str">
        <f t="shared" si="14"/>
        <v/>
      </c>
      <c r="BQ34" s="128" t="str">
        <f t="shared" si="15"/>
        <v/>
      </c>
      <c r="BR34" s="129" t="str">
        <f t="shared" si="16"/>
        <v/>
      </c>
      <c r="BS34" s="129" t="str">
        <f t="shared" si="17"/>
        <v/>
      </c>
      <c r="BT34" s="127" t="str">
        <f t="shared" si="18"/>
        <v/>
      </c>
      <c r="BU34" s="127" t="str">
        <f t="shared" si="19"/>
        <v/>
      </c>
      <c r="BV34" s="126" t="str">
        <f t="shared" si="20"/>
        <v/>
      </c>
      <c r="BW34" s="126" t="str">
        <f t="shared" si="21"/>
        <v/>
      </c>
      <c r="BX34" s="128" t="str">
        <f t="shared" si="43"/>
        <v/>
      </c>
      <c r="BY34" s="124" t="str">
        <f t="shared" si="2"/>
        <v/>
      </c>
      <c r="BZ34" s="128" t="e">
        <f ca="1">IF(AND($AX34&lt;&gt;"",BV34&lt;&gt;"",BX34&gt;=IF(BX35="",0,BX35)),SUM(INDIRECT("by" &amp; ROW()-BX34+1):BY34),"")</f>
        <v>#N/A</v>
      </c>
      <c r="CA34" s="128" t="e">
        <f t="shared" ca="1" si="22"/>
        <v>#N/A</v>
      </c>
      <c r="CB34" s="128" t="e">
        <f t="shared" ca="1" si="23"/>
        <v>#N/A</v>
      </c>
      <c r="CC34" s="128" t="e">
        <f ca="1">IF(CB34="","",LEFT($AX34,3)&amp;TEXT(VLOOKUP(CB34,基本設定!$D$3:$E$50,2,FALSE),"100"))</f>
        <v>#N/A</v>
      </c>
      <c r="CD34" s="128" t="e">
        <f ca="1">IF(CC34="","",VLOOKUP(CC34,単価設定!$A$3:$F$477,6,FALSE))</f>
        <v>#N/A</v>
      </c>
      <c r="CE34" s="128" t="str">
        <f t="shared" si="44"/>
        <v/>
      </c>
      <c r="CF34" s="128" t="str">
        <f t="shared" si="24"/>
        <v/>
      </c>
      <c r="CG34" s="128" t="e">
        <f t="shared" ca="1" si="25"/>
        <v>#N/A</v>
      </c>
      <c r="CH34" s="128" t="e">
        <f ca="1">IF(CG34="","",VLOOKUP(CG34,単価設定!$A$3:$F$478,6,FALSE))</f>
        <v>#N/A</v>
      </c>
      <c r="CI34" s="128" t="e">
        <f t="shared" ca="1" si="26"/>
        <v>#N/A</v>
      </c>
      <c r="CJ34" s="128" t="e">
        <f ca="1">IF(CI34="","",VLOOKUP(CI34,単価設定!$A$3:$F$478,6,FALSE))</f>
        <v>#N/A</v>
      </c>
      <c r="CK34" s="128" t="e">
        <f t="shared" ca="1" si="27"/>
        <v>#N/A</v>
      </c>
      <c r="CL34" s="128" t="e">
        <f ca="1">SUM(CK$15:$CK34)</f>
        <v>#N/A</v>
      </c>
      <c r="CM34" s="128" t="e">
        <f t="shared" ca="1" si="28"/>
        <v>#N/A</v>
      </c>
      <c r="CN34" s="128" t="e">
        <f t="shared" ca="1" si="47"/>
        <v>#N/A</v>
      </c>
      <c r="CO34" s="128" t="e">
        <f t="shared" ca="1" si="29"/>
        <v>#N/A</v>
      </c>
      <c r="CP34" s="146" t="e">
        <f t="shared" ca="1" si="30"/>
        <v>#N/A</v>
      </c>
      <c r="CQ34" s="146" t="e">
        <f t="shared" ca="1" si="31"/>
        <v>#N/A</v>
      </c>
      <c r="CR34" s="146" t="e">
        <f t="shared" ca="1" si="32"/>
        <v>#N/A</v>
      </c>
      <c r="CS34" s="146" t="e">
        <f t="shared" ca="1" si="33"/>
        <v>#N/A</v>
      </c>
      <c r="CT34" s="128" t="e">
        <f ca="1">IF(BL34&lt;&gt;"",IF(COUNTIF(BL$15:BL34,BL34)=1,ROW(),""),"")</f>
        <v>#N/A</v>
      </c>
      <c r="CU34" s="128" t="e">
        <f ca="1">IF(CB34&lt;&gt;"",IF(COUNTIF(CB$15:CB34,CB34)=1,ROW(),""),"")</f>
        <v>#N/A</v>
      </c>
      <c r="CV34" s="128" t="e">
        <f ca="1">IF(CG34&lt;&gt;"",IF(COUNTIF(CG$15:CG34,CG34)=1,ROW(),""),"")</f>
        <v>#N/A</v>
      </c>
      <c r="CW34" s="146" t="e">
        <f ca="1">IF(CI34&lt;&gt;"",IF(COUNTIF(CI$15:CI34,CI34)=1,ROW(),""),"")</f>
        <v>#N/A</v>
      </c>
      <c r="CX34" s="128" t="str">
        <f t="shared" ca="1" si="34"/>
        <v/>
      </c>
      <c r="CY34" s="128" t="str">
        <f t="shared" ca="1" si="35"/>
        <v/>
      </c>
      <c r="CZ34" s="128" t="str">
        <f t="shared" ca="1" si="36"/>
        <v/>
      </c>
      <c r="DA34" s="146" t="str">
        <f t="shared" ca="1" si="37"/>
        <v/>
      </c>
      <c r="DB34" s="32"/>
      <c r="DD34" s="65"/>
      <c r="DE34" s="326"/>
      <c r="DF34" s="327"/>
      <c r="DG34" s="328"/>
      <c r="DH34" s="211"/>
      <c r="DI34" s="212"/>
      <c r="DJ34" s="212"/>
      <c r="DK34" s="212"/>
      <c r="DL34" s="212"/>
      <c r="DM34" s="212"/>
      <c r="DN34" s="212"/>
      <c r="DO34" s="212"/>
      <c r="DP34" s="213"/>
      <c r="DQ34" s="312"/>
      <c r="DR34" s="313"/>
      <c r="DS34" s="313"/>
      <c r="DT34" s="313"/>
      <c r="DU34" s="313"/>
      <c r="DV34" s="313"/>
      <c r="DW34" s="313"/>
      <c r="DX34" s="313"/>
      <c r="DY34" s="313"/>
      <c r="DZ34" s="313"/>
      <c r="EA34" s="313"/>
      <c r="EB34" s="313"/>
      <c r="EC34" s="314"/>
      <c r="ED34" s="266"/>
      <c r="EE34" s="267"/>
      <c r="EF34" s="267"/>
      <c r="EG34" s="267"/>
      <c r="EH34" s="267"/>
      <c r="EI34" s="267"/>
      <c r="EJ34" s="267"/>
      <c r="EK34" s="267"/>
      <c r="EL34" s="282"/>
      <c r="EM34" s="211"/>
      <c r="EN34" s="212"/>
      <c r="EO34" s="212"/>
      <c r="EP34" s="212"/>
      <c r="EQ34" s="213"/>
      <c r="ER34" s="266"/>
      <c r="ES34" s="267"/>
      <c r="ET34" s="267"/>
      <c r="EU34" s="267"/>
      <c r="EV34" s="267"/>
      <c r="EW34" s="267"/>
      <c r="EX34" s="267"/>
      <c r="EY34" s="267"/>
      <c r="EZ34" s="267"/>
      <c r="FA34" s="267"/>
      <c r="FB34" s="282"/>
      <c r="FC34" s="261"/>
      <c r="FD34" s="262"/>
      <c r="FE34" s="262"/>
      <c r="FF34" s="263"/>
      <c r="FG34" s="64"/>
      <c r="FH34" s="32"/>
      <c r="FI34" s="32"/>
      <c r="FJ34" s="32"/>
      <c r="FK34" s="32"/>
      <c r="FL34" s="65"/>
      <c r="FN34" s="394"/>
      <c r="FO34" s="394"/>
      <c r="FP34" s="394"/>
      <c r="FQ34" s="394"/>
      <c r="FR34" s="394"/>
      <c r="FS34" s="394"/>
      <c r="FT34" s="394"/>
      <c r="FU34" s="394"/>
      <c r="FV34" s="394"/>
      <c r="FW34" s="394"/>
      <c r="FX34" s="394"/>
      <c r="FY34" s="394"/>
      <c r="FZ34" s="394"/>
      <c r="GA34" s="394"/>
      <c r="GB34" s="394"/>
      <c r="GC34" s="394"/>
      <c r="GD34" s="394"/>
      <c r="GE34" s="394"/>
      <c r="GF34" s="394"/>
      <c r="GG34" s="394"/>
      <c r="GH34" s="394"/>
      <c r="GI34" s="394"/>
      <c r="GJ34" s="394"/>
      <c r="GK34" s="394"/>
      <c r="GL34" s="394"/>
      <c r="GM34" s="394"/>
      <c r="GN34" s="394"/>
      <c r="GO34" s="394"/>
      <c r="GP34" s="394"/>
      <c r="GQ34" s="394"/>
      <c r="GR34" s="394"/>
      <c r="GS34" s="394"/>
      <c r="GT34" s="394"/>
      <c r="GU34" s="394" t="s">
        <v>150</v>
      </c>
      <c r="GV34" s="394"/>
      <c r="GW34" s="394"/>
      <c r="GX34" s="395" t="s">
        <v>151</v>
      </c>
      <c r="GY34" s="395"/>
      <c r="GZ34" s="395"/>
      <c r="HA34" s="395"/>
      <c r="HB34" s="395"/>
      <c r="HC34" s="395"/>
      <c r="HD34" s="395"/>
      <c r="HE34" s="395"/>
      <c r="HF34" s="395"/>
      <c r="HG34" s="395"/>
      <c r="HH34" s="395"/>
      <c r="HI34" s="395"/>
      <c r="HJ34" s="395"/>
      <c r="HK34" s="395"/>
      <c r="HL34" s="395"/>
      <c r="HM34" s="395"/>
      <c r="HN34" s="395"/>
      <c r="HO34" s="395"/>
      <c r="HP34" s="395"/>
      <c r="HQ34" s="395"/>
      <c r="HR34" s="395"/>
      <c r="HS34" s="395"/>
      <c r="HT34" s="395"/>
      <c r="HU34" s="395"/>
      <c r="HV34" s="395"/>
      <c r="HW34" s="395"/>
      <c r="HX34" s="395"/>
      <c r="HY34" s="395"/>
      <c r="HZ34" s="32"/>
      <c r="IA34" s="64"/>
      <c r="IB34" s="57"/>
      <c r="IC34" s="57"/>
      <c r="ID34" s="57"/>
      <c r="IF34" s="444"/>
      <c r="IG34" s="434"/>
      <c r="IH34" s="444"/>
      <c r="II34" s="433"/>
      <c r="IJ34" s="433"/>
      <c r="IK34" s="434"/>
      <c r="IL34" s="76"/>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77"/>
      <c r="JQ34" s="57"/>
      <c r="JR34" s="57"/>
      <c r="JS34" s="57"/>
      <c r="JT34" s="57"/>
      <c r="JU34" s="57"/>
      <c r="JV34" s="57"/>
      <c r="JW34" s="57"/>
      <c r="JX34" s="57"/>
      <c r="JY34" s="57"/>
      <c r="JZ34" s="57"/>
      <c r="KA34" s="57"/>
      <c r="KB34" s="57"/>
      <c r="KC34" s="57"/>
      <c r="KD34" s="77"/>
      <c r="KE34" s="57"/>
      <c r="KF34" s="32"/>
      <c r="KG34" s="32"/>
      <c r="KH34" s="153"/>
      <c r="KI34" s="154"/>
      <c r="KJ34" s="154"/>
      <c r="KK34" s="154"/>
      <c r="KL34" s="154"/>
      <c r="KM34" s="154"/>
      <c r="KN34" s="156" t="s">
        <v>729</v>
      </c>
      <c r="KO34" s="154"/>
      <c r="KP34" s="154"/>
      <c r="KQ34" s="154"/>
      <c r="KR34" s="154"/>
      <c r="KS34" s="154"/>
      <c r="KT34" s="154"/>
      <c r="KU34" s="154"/>
      <c r="KV34" s="154"/>
      <c r="KW34" s="154"/>
      <c r="KX34" s="154"/>
      <c r="KY34" s="154"/>
      <c r="KZ34" s="154"/>
      <c r="LA34" s="154"/>
      <c r="LB34" s="154"/>
      <c r="LC34" s="154"/>
      <c r="LD34" s="154"/>
      <c r="LE34" s="154"/>
      <c r="LF34" s="154"/>
      <c r="LG34" s="154"/>
      <c r="LH34" s="154"/>
      <c r="LI34" s="154"/>
      <c r="LJ34" s="154"/>
      <c r="LK34" s="154"/>
      <c r="LL34" s="154"/>
      <c r="LM34" s="154"/>
      <c r="LN34" s="66"/>
      <c r="LO34" s="437" t="str">
        <f>LO9</f>
        <v xml:space="preserve">
</v>
      </c>
      <c r="LP34" s="437"/>
      <c r="LQ34" s="437"/>
      <c r="LR34" s="437"/>
      <c r="LS34" s="437"/>
      <c r="LT34" s="437"/>
      <c r="LU34" s="437"/>
      <c r="LV34" s="437"/>
      <c r="LW34" s="437"/>
      <c r="LX34" s="437"/>
      <c r="LY34" s="437"/>
      <c r="LZ34" s="437"/>
      <c r="MA34" s="437"/>
      <c r="MB34" s="437"/>
      <c r="MC34" s="437"/>
      <c r="MD34" s="437"/>
      <c r="ME34" s="437"/>
      <c r="MF34" s="437"/>
      <c r="MG34" s="437"/>
      <c r="MH34" s="437"/>
      <c r="MI34" s="437"/>
      <c r="MJ34" s="437"/>
      <c r="MK34" s="437"/>
      <c r="ML34" s="153"/>
      <c r="MM34" s="32"/>
      <c r="MN34" s="32"/>
    </row>
    <row r="35" spans="2:352" ht="18" customHeight="1" x14ac:dyDescent="0.15">
      <c r="B35" s="244"/>
      <c r="C35" s="244"/>
      <c r="D35" s="244"/>
      <c r="E35" s="268" t="str">
        <f>IF(B35="","",TEXT(TEXT(請求書!$D$15,"YYYY/MM") &amp; "/" &amp; TEXT(B35,"00"),"AAA"))</f>
        <v/>
      </c>
      <c r="F35" s="269"/>
      <c r="G35" s="269"/>
      <c r="H35" s="270"/>
      <c r="I35" s="271"/>
      <c r="J35" s="271"/>
      <c r="K35" s="271"/>
      <c r="L35" s="271"/>
      <c r="M35" s="271"/>
      <c r="N35" s="271"/>
      <c r="O35" s="272" t="str">
        <f t="shared" si="3"/>
        <v/>
      </c>
      <c r="P35" s="272"/>
      <c r="Q35" s="273" t="str">
        <f t="shared" si="48"/>
        <v/>
      </c>
      <c r="R35" s="274"/>
      <c r="S35" s="274"/>
      <c r="T35" s="274"/>
      <c r="U35" s="274"/>
      <c r="V35" s="275"/>
      <c r="W35" s="276" t="str">
        <f t="shared" si="38"/>
        <v/>
      </c>
      <c r="X35" s="277"/>
      <c r="Y35" s="277"/>
      <c r="Z35" s="277"/>
      <c r="AA35" s="278"/>
      <c r="AB35" s="249"/>
      <c r="AC35" s="250"/>
      <c r="AD35" s="249"/>
      <c r="AE35" s="250"/>
      <c r="AF35" s="251" t="str">
        <f t="shared" si="0"/>
        <v/>
      </c>
      <c r="AG35" s="252"/>
      <c r="AH35" s="253"/>
      <c r="AI35" s="254" t="str">
        <f t="shared" si="45"/>
        <v/>
      </c>
      <c r="AJ35" s="255"/>
      <c r="AK35" s="256"/>
      <c r="AL35" s="254" t="str">
        <f t="shared" si="46"/>
        <v/>
      </c>
      <c r="AM35" s="255"/>
      <c r="AN35" s="256"/>
      <c r="AO35" s="257"/>
      <c r="AP35" s="257"/>
      <c r="AQ35" s="257"/>
      <c r="AR35" s="257"/>
      <c r="AS35" s="244"/>
      <c r="AT35" s="244"/>
      <c r="AU35" s="244"/>
      <c r="AV35" s="244"/>
      <c r="AW35" s="100"/>
      <c r="AX35" s="90" t="e">
        <f t="shared" ca="1" si="4"/>
        <v>#N/A</v>
      </c>
      <c r="AY35" s="124" t="str">
        <f t="shared" si="39"/>
        <v/>
      </c>
      <c r="AZ35" s="125" t="str">
        <f t="shared" si="40"/>
        <v/>
      </c>
      <c r="BA35" s="126" t="str">
        <f t="shared" si="5"/>
        <v/>
      </c>
      <c r="BB35" s="126" t="str">
        <f t="shared" si="6"/>
        <v/>
      </c>
      <c r="BC35" s="127" t="str">
        <f t="shared" si="7"/>
        <v/>
      </c>
      <c r="BD35" s="127" t="str">
        <f t="shared" si="8"/>
        <v/>
      </c>
      <c r="BE35" s="126" t="str">
        <f t="shared" si="9"/>
        <v/>
      </c>
      <c r="BF35" s="126" t="str">
        <f t="shared" si="10"/>
        <v/>
      </c>
      <c r="BG35" s="128" t="str">
        <f t="shared" si="41"/>
        <v/>
      </c>
      <c r="BH35" s="124" t="str">
        <f t="shared" si="1"/>
        <v/>
      </c>
      <c r="BI35" s="128" t="e">
        <f ca="1">IF(AND($AX35&lt;&gt;"",BE35&lt;&gt;"",BG35&gt;=IF(BG36="",0,BG36)),SUM(INDIRECT("bh"&amp;ROW()-BG35+1):BH35),"")</f>
        <v>#N/A</v>
      </c>
      <c r="BJ35" s="128" t="e">
        <f t="shared" ca="1" si="11"/>
        <v>#N/A</v>
      </c>
      <c r="BK35" s="128" t="e">
        <f t="shared" ca="1" si="12"/>
        <v>#N/A</v>
      </c>
      <c r="BL35" s="128" t="e">
        <f ca="1">IF(BK35="","",LEFT(AX35,3)&amp;TEXT(VLOOKUP(BK35,基本設定!$D$3:$E$50,2,FALSE),"000"))</f>
        <v>#N/A</v>
      </c>
      <c r="BM35" s="128" t="e">
        <f ca="1">IF(BL35="","",VLOOKUP(BL35,単価設定!$A$3:$F$477,6,FALSE))</f>
        <v>#N/A</v>
      </c>
      <c r="BN35" s="128" t="str">
        <f t="shared" si="42"/>
        <v/>
      </c>
      <c r="BO35" s="128" t="str">
        <f t="shared" si="13"/>
        <v/>
      </c>
      <c r="BP35" s="124" t="str">
        <f t="shared" si="14"/>
        <v/>
      </c>
      <c r="BQ35" s="128" t="str">
        <f t="shared" si="15"/>
        <v/>
      </c>
      <c r="BR35" s="129" t="str">
        <f t="shared" si="16"/>
        <v/>
      </c>
      <c r="BS35" s="129" t="str">
        <f t="shared" si="17"/>
        <v/>
      </c>
      <c r="BT35" s="127" t="str">
        <f t="shared" si="18"/>
        <v/>
      </c>
      <c r="BU35" s="127" t="str">
        <f t="shared" si="19"/>
        <v/>
      </c>
      <c r="BV35" s="126" t="str">
        <f t="shared" si="20"/>
        <v/>
      </c>
      <c r="BW35" s="126" t="str">
        <f t="shared" si="21"/>
        <v/>
      </c>
      <c r="BX35" s="128" t="str">
        <f t="shared" si="43"/>
        <v/>
      </c>
      <c r="BY35" s="124" t="str">
        <f t="shared" si="2"/>
        <v/>
      </c>
      <c r="BZ35" s="128" t="e">
        <f ca="1">IF(AND($AX35&lt;&gt;"",BV35&lt;&gt;"",BX35&gt;=IF(BX36="",0,BX36)),SUM(INDIRECT("by" &amp; ROW()-BX35+1):BY35),"")</f>
        <v>#N/A</v>
      </c>
      <c r="CA35" s="128" t="e">
        <f t="shared" ca="1" si="22"/>
        <v>#N/A</v>
      </c>
      <c r="CB35" s="128" t="e">
        <f t="shared" ca="1" si="23"/>
        <v>#N/A</v>
      </c>
      <c r="CC35" s="128" t="e">
        <f ca="1">IF(CB35="","",LEFT($AX35,3)&amp;TEXT(VLOOKUP(CB35,基本設定!$D$3:$E$50,2,FALSE),"100"))</f>
        <v>#N/A</v>
      </c>
      <c r="CD35" s="128" t="e">
        <f ca="1">IF(CC35="","",VLOOKUP(CC35,単価設定!$A$3:$F$477,6,FALSE))</f>
        <v>#N/A</v>
      </c>
      <c r="CE35" s="128" t="str">
        <f t="shared" si="44"/>
        <v/>
      </c>
      <c r="CF35" s="128" t="str">
        <f t="shared" si="24"/>
        <v/>
      </c>
      <c r="CG35" s="128" t="e">
        <f t="shared" ca="1" si="25"/>
        <v>#N/A</v>
      </c>
      <c r="CH35" s="128" t="e">
        <f ca="1">IF(CG35="","",VLOOKUP(CG35,単価設定!$A$3:$F$478,6,FALSE))</f>
        <v>#N/A</v>
      </c>
      <c r="CI35" s="128" t="e">
        <f t="shared" ca="1" si="26"/>
        <v>#N/A</v>
      </c>
      <c r="CJ35" s="128" t="e">
        <f ca="1">IF(CI35="","",VLOOKUP(CI35,単価設定!$A$3:$F$478,6,FALSE))</f>
        <v>#N/A</v>
      </c>
      <c r="CK35" s="128" t="e">
        <f t="shared" ca="1" si="27"/>
        <v>#N/A</v>
      </c>
      <c r="CL35" s="128" t="e">
        <f ca="1">SUM(CK$15:$CK35)</f>
        <v>#N/A</v>
      </c>
      <c r="CM35" s="128" t="e">
        <f t="shared" ca="1" si="28"/>
        <v>#N/A</v>
      </c>
      <c r="CN35" s="128" t="e">
        <f t="shared" ca="1" si="47"/>
        <v>#N/A</v>
      </c>
      <c r="CO35" s="128" t="e">
        <f t="shared" ca="1" si="29"/>
        <v>#N/A</v>
      </c>
      <c r="CP35" s="146" t="e">
        <f t="shared" ca="1" si="30"/>
        <v>#N/A</v>
      </c>
      <c r="CQ35" s="146" t="e">
        <f t="shared" ca="1" si="31"/>
        <v>#N/A</v>
      </c>
      <c r="CR35" s="146" t="e">
        <f t="shared" ca="1" si="32"/>
        <v>#N/A</v>
      </c>
      <c r="CS35" s="146" t="e">
        <f t="shared" ca="1" si="33"/>
        <v>#N/A</v>
      </c>
      <c r="CT35" s="128" t="e">
        <f ca="1">IF(BL35&lt;&gt;"",IF(COUNTIF(BL$15:BL35,BL35)=1,ROW(),""),"")</f>
        <v>#N/A</v>
      </c>
      <c r="CU35" s="128" t="e">
        <f ca="1">IF(CB35&lt;&gt;"",IF(COUNTIF(CB$15:CB35,CB35)=1,ROW(),""),"")</f>
        <v>#N/A</v>
      </c>
      <c r="CV35" s="128" t="e">
        <f ca="1">IF(CG35&lt;&gt;"",IF(COUNTIF(CG$15:CG35,CG35)=1,ROW(),""),"")</f>
        <v>#N/A</v>
      </c>
      <c r="CW35" s="146" t="e">
        <f ca="1">IF(CI35&lt;&gt;"",IF(COUNTIF(CI$15:CI35,CI35)=1,ROW(),""),"")</f>
        <v>#N/A</v>
      </c>
      <c r="CX35" s="128" t="str">
        <f t="shared" ca="1" si="34"/>
        <v/>
      </c>
      <c r="CY35" s="128" t="str">
        <f t="shared" ca="1" si="35"/>
        <v/>
      </c>
      <c r="CZ35" s="128" t="str">
        <f t="shared" ca="1" si="36"/>
        <v/>
      </c>
      <c r="DA35" s="146" t="str">
        <f t="shared" ca="1" si="37"/>
        <v/>
      </c>
      <c r="DB35" s="32"/>
      <c r="DD35" s="65"/>
      <c r="DE35" s="326"/>
      <c r="DF35" s="327"/>
      <c r="DG35" s="328"/>
      <c r="DH35" s="303" t="str">
        <f ca="1">IFERROR(VLOOKUP(TEXT(SMALL($CX$15:$DA$143,10),"000000"),単価設定!$A$3:$F$478,1,FALSE),"")</f>
        <v/>
      </c>
      <c r="DI35" s="304"/>
      <c r="DJ35" s="304"/>
      <c r="DK35" s="304"/>
      <c r="DL35" s="304"/>
      <c r="DM35" s="304"/>
      <c r="DN35" s="304"/>
      <c r="DO35" s="304"/>
      <c r="DP35" s="305"/>
      <c r="DQ35" s="306" t="str">
        <f ca="1">IF(ISERROR(VLOOKUP(DH35,単価設定!$A$3:$F$478,4,FALSE)),"",VLOOKUP(DH35,単価設定!$A$3:$F$478,4,FALSE))</f>
        <v/>
      </c>
      <c r="DR35" s="307"/>
      <c r="DS35" s="307"/>
      <c r="DT35" s="307"/>
      <c r="DU35" s="307"/>
      <c r="DV35" s="307"/>
      <c r="DW35" s="307"/>
      <c r="DX35" s="307"/>
      <c r="DY35" s="307"/>
      <c r="DZ35" s="307"/>
      <c r="EA35" s="307"/>
      <c r="EB35" s="307"/>
      <c r="EC35" s="308"/>
      <c r="ED35" s="264" t="str">
        <f ca="1">IF(ISERROR(VLOOKUP(DH35,単価設定!$A$3:$F$478,5,FALSE)),"",VLOOKUP(DH35,単価設定!$A$3:$F$478,5,FALSE))</f>
        <v/>
      </c>
      <c r="EE35" s="265"/>
      <c r="EF35" s="265"/>
      <c r="EG35" s="265"/>
      <c r="EH35" s="265"/>
      <c r="EI35" s="265"/>
      <c r="EJ35" s="265"/>
      <c r="EK35" s="265"/>
      <c r="EL35" s="281"/>
      <c r="EM35" s="303" t="str">
        <f ca="1">IF(DH35="","",COUNTIF($BL$15:$BL$143,DH35)+COUNTIF($CC$15:$CC$143,DH35)+COUNTIF($CG$15:$CG$143,DH35)+COUNTIF($CI$15:$CI$143,DH35))</f>
        <v/>
      </c>
      <c r="EN35" s="304"/>
      <c r="EO35" s="304"/>
      <c r="EP35" s="304"/>
      <c r="EQ35" s="305"/>
      <c r="ER35" s="264" t="str">
        <f ca="1">IF(AND(ED35&lt;&gt;"",EM35&lt;&gt;""),IF(ED35*EM35=0,"",ED35*EM35),"")</f>
        <v/>
      </c>
      <c r="ES35" s="265"/>
      <c r="ET35" s="265"/>
      <c r="EU35" s="265"/>
      <c r="EV35" s="265"/>
      <c r="EW35" s="265"/>
      <c r="EX35" s="265"/>
      <c r="EY35" s="265"/>
      <c r="EZ35" s="265"/>
      <c r="FA35" s="265"/>
      <c r="FB35" s="281"/>
      <c r="FC35" s="258"/>
      <c r="FD35" s="259"/>
      <c r="FE35" s="259"/>
      <c r="FF35" s="260"/>
      <c r="FG35" s="64"/>
      <c r="FH35" s="32"/>
      <c r="FI35" s="32"/>
      <c r="FJ35" s="32"/>
      <c r="FK35" s="32"/>
      <c r="FL35" s="65"/>
      <c r="FN35" s="394"/>
      <c r="FO35" s="394"/>
      <c r="FP35" s="394"/>
      <c r="FQ35" s="394"/>
      <c r="FR35" s="394"/>
      <c r="FS35" s="394"/>
      <c r="FT35" s="394"/>
      <c r="FU35" s="394"/>
      <c r="FV35" s="394"/>
      <c r="FW35" s="394"/>
      <c r="FX35" s="394"/>
      <c r="FY35" s="394"/>
      <c r="FZ35" s="394"/>
      <c r="GA35" s="394"/>
      <c r="GB35" s="394"/>
      <c r="GC35" s="394"/>
      <c r="GD35" s="394"/>
      <c r="GE35" s="394"/>
      <c r="GF35" s="394"/>
      <c r="GG35" s="394"/>
      <c r="GH35" s="394"/>
      <c r="GI35" s="394"/>
      <c r="GJ35" s="394"/>
      <c r="GK35" s="394"/>
      <c r="GL35" s="394"/>
      <c r="GM35" s="394"/>
      <c r="GN35" s="394"/>
      <c r="GO35" s="394"/>
      <c r="GP35" s="394"/>
      <c r="GQ35" s="394"/>
      <c r="GR35" s="394"/>
      <c r="GS35" s="394"/>
      <c r="GT35" s="394"/>
      <c r="GU35" s="394" t="s">
        <v>150</v>
      </c>
      <c r="GV35" s="394"/>
      <c r="GW35" s="394"/>
      <c r="GX35" s="395" t="s">
        <v>152</v>
      </c>
      <c r="GY35" s="395"/>
      <c r="GZ35" s="395"/>
      <c r="HA35" s="395"/>
      <c r="HB35" s="395"/>
      <c r="HC35" s="395"/>
      <c r="HD35" s="395"/>
      <c r="HE35" s="395"/>
      <c r="HF35" s="395"/>
      <c r="HG35" s="395"/>
      <c r="HH35" s="395"/>
      <c r="HI35" s="395"/>
      <c r="HJ35" s="395"/>
      <c r="HK35" s="395"/>
      <c r="HL35" s="395"/>
      <c r="HM35" s="395"/>
      <c r="HN35" s="395"/>
      <c r="HO35" s="395"/>
      <c r="HP35" s="395"/>
      <c r="HQ35" s="395"/>
      <c r="HR35" s="395"/>
      <c r="HS35" s="395"/>
      <c r="HT35" s="395"/>
      <c r="HU35" s="395"/>
      <c r="HV35" s="395"/>
      <c r="HW35" s="395"/>
      <c r="HX35" s="395"/>
      <c r="HY35" s="395"/>
      <c r="HZ35" s="32"/>
      <c r="IA35" s="64"/>
      <c r="IB35" s="57"/>
      <c r="IC35" s="57"/>
      <c r="ID35" s="57"/>
      <c r="IF35" s="444"/>
      <c r="IG35" s="434"/>
      <c r="IH35" s="444"/>
      <c r="II35" s="433"/>
      <c r="IJ35" s="433"/>
      <c r="IK35" s="434"/>
      <c r="IL35" s="76"/>
      <c r="IM35" s="57"/>
      <c r="IN35" s="57"/>
      <c r="IO35" s="57"/>
      <c r="IP35" s="57"/>
      <c r="IQ35" s="57"/>
      <c r="IR35" s="57"/>
      <c r="IS35" s="32"/>
      <c r="IT35" s="32"/>
      <c r="IU35" s="32"/>
      <c r="IV35" s="32"/>
      <c r="IW35" s="32"/>
      <c r="IX35" s="32"/>
      <c r="IY35" s="32"/>
      <c r="IZ35" s="32"/>
      <c r="JA35" s="32"/>
      <c r="JB35" s="32"/>
      <c r="JC35" s="32"/>
      <c r="JD35" s="32"/>
      <c r="JE35" s="32"/>
      <c r="JF35" s="57"/>
      <c r="JG35" s="57"/>
      <c r="JH35" s="57"/>
      <c r="JI35" s="57"/>
      <c r="JJ35" s="57"/>
      <c r="JK35" s="57"/>
      <c r="JL35" s="57"/>
      <c r="JM35" s="57"/>
      <c r="JN35" s="57"/>
      <c r="JO35" s="57"/>
      <c r="JP35" s="77"/>
      <c r="JQ35" s="57"/>
      <c r="JR35" s="57"/>
      <c r="JS35" s="57"/>
      <c r="JT35" s="57"/>
      <c r="JU35" s="57"/>
      <c r="JV35" s="57"/>
      <c r="JW35" s="57"/>
      <c r="JX35" s="57"/>
      <c r="JY35" s="57"/>
      <c r="JZ35" s="57"/>
      <c r="KA35" s="57"/>
      <c r="KB35" s="57"/>
      <c r="KC35" s="57"/>
      <c r="KD35" s="77"/>
      <c r="KE35" s="57"/>
      <c r="KF35" s="32"/>
      <c r="KG35" s="32"/>
      <c r="KH35" s="153"/>
      <c r="KI35" s="154"/>
      <c r="KJ35" s="154"/>
      <c r="KK35" s="154"/>
      <c r="KL35" s="154"/>
      <c r="KM35" s="154"/>
      <c r="KN35" s="396" t="s">
        <v>20</v>
      </c>
      <c r="KO35" s="396"/>
      <c r="KP35" s="396"/>
      <c r="KQ35" s="397">
        <f>KQ10</f>
        <v>0</v>
      </c>
      <c r="KR35" s="396"/>
      <c r="KS35" s="396"/>
      <c r="KT35" s="396"/>
      <c r="KU35" s="396"/>
      <c r="KV35" s="396"/>
      <c r="KW35" s="396"/>
      <c r="KX35" s="396"/>
      <c r="KY35" s="396"/>
      <c r="KZ35" s="396"/>
      <c r="LA35" s="396"/>
      <c r="LB35" s="396"/>
      <c r="LC35" s="396"/>
      <c r="LD35" s="396"/>
      <c r="LE35" s="396"/>
      <c r="LF35" s="396"/>
      <c r="LG35" s="68"/>
      <c r="LH35" s="68"/>
      <c r="LI35" s="68"/>
      <c r="LJ35" s="68"/>
      <c r="LK35" s="68"/>
      <c r="LL35" s="68"/>
      <c r="LM35" s="68"/>
      <c r="LN35" s="68"/>
      <c r="LO35" s="437"/>
      <c r="LP35" s="437"/>
      <c r="LQ35" s="437"/>
      <c r="LR35" s="437"/>
      <c r="LS35" s="437"/>
      <c r="LT35" s="437"/>
      <c r="LU35" s="437"/>
      <c r="LV35" s="437"/>
      <c r="LW35" s="437"/>
      <c r="LX35" s="437"/>
      <c r="LY35" s="437"/>
      <c r="LZ35" s="437"/>
      <c r="MA35" s="437"/>
      <c r="MB35" s="437"/>
      <c r="MC35" s="437"/>
      <c r="MD35" s="437"/>
      <c r="ME35" s="437"/>
      <c r="MF35" s="437"/>
      <c r="MG35" s="437"/>
      <c r="MH35" s="437"/>
      <c r="MI35" s="437"/>
      <c r="MJ35" s="437"/>
      <c r="MK35" s="437"/>
      <c r="ML35" s="153"/>
      <c r="MM35" s="32"/>
      <c r="MN35" s="32"/>
    </row>
    <row r="36" spans="2:352" ht="18" customHeight="1" thickBot="1" x14ac:dyDescent="0.2">
      <c r="B36" s="244"/>
      <c r="C36" s="244"/>
      <c r="D36" s="244"/>
      <c r="E36" s="268" t="str">
        <f>IF(B36="","",TEXT(TEXT(請求書!$D$15,"YYYY/MM") &amp; "/" &amp; TEXT(B36,"00"),"AAA"))</f>
        <v/>
      </c>
      <c r="F36" s="269"/>
      <c r="G36" s="269"/>
      <c r="H36" s="270"/>
      <c r="I36" s="271"/>
      <c r="J36" s="271"/>
      <c r="K36" s="271"/>
      <c r="L36" s="271"/>
      <c r="M36" s="271"/>
      <c r="N36" s="271"/>
      <c r="O36" s="272" t="str">
        <f t="shared" si="3"/>
        <v/>
      </c>
      <c r="P36" s="272"/>
      <c r="Q36" s="273" t="str">
        <f t="shared" si="48"/>
        <v/>
      </c>
      <c r="R36" s="274"/>
      <c r="S36" s="274"/>
      <c r="T36" s="274"/>
      <c r="U36" s="274"/>
      <c r="V36" s="275"/>
      <c r="W36" s="276" t="str">
        <f t="shared" si="38"/>
        <v/>
      </c>
      <c r="X36" s="277"/>
      <c r="Y36" s="277"/>
      <c r="Z36" s="277"/>
      <c r="AA36" s="278"/>
      <c r="AB36" s="249"/>
      <c r="AC36" s="250"/>
      <c r="AD36" s="249"/>
      <c r="AE36" s="250"/>
      <c r="AF36" s="251" t="str">
        <f t="shared" si="0"/>
        <v/>
      </c>
      <c r="AG36" s="252"/>
      <c r="AH36" s="253"/>
      <c r="AI36" s="254" t="str">
        <f t="shared" si="45"/>
        <v/>
      </c>
      <c r="AJ36" s="255"/>
      <c r="AK36" s="256"/>
      <c r="AL36" s="254" t="str">
        <f t="shared" si="46"/>
        <v/>
      </c>
      <c r="AM36" s="255"/>
      <c r="AN36" s="256"/>
      <c r="AO36" s="257"/>
      <c r="AP36" s="257"/>
      <c r="AQ36" s="257"/>
      <c r="AR36" s="257"/>
      <c r="AS36" s="244"/>
      <c r="AT36" s="244"/>
      <c r="AU36" s="244"/>
      <c r="AV36" s="244"/>
      <c r="AW36" s="100"/>
      <c r="AX36" s="90" t="e">
        <f t="shared" ca="1" si="4"/>
        <v>#N/A</v>
      </c>
      <c r="AY36" s="124" t="str">
        <f t="shared" si="39"/>
        <v/>
      </c>
      <c r="AZ36" s="125" t="str">
        <f t="shared" si="40"/>
        <v/>
      </c>
      <c r="BA36" s="126" t="str">
        <f t="shared" si="5"/>
        <v/>
      </c>
      <c r="BB36" s="126" t="str">
        <f t="shared" si="6"/>
        <v/>
      </c>
      <c r="BC36" s="127" t="str">
        <f t="shared" si="7"/>
        <v/>
      </c>
      <c r="BD36" s="127" t="str">
        <f t="shared" si="8"/>
        <v/>
      </c>
      <c r="BE36" s="126" t="str">
        <f t="shared" si="9"/>
        <v/>
      </c>
      <c r="BF36" s="126" t="str">
        <f t="shared" si="10"/>
        <v/>
      </c>
      <c r="BG36" s="128" t="str">
        <f t="shared" si="41"/>
        <v/>
      </c>
      <c r="BH36" s="124" t="str">
        <f t="shared" si="1"/>
        <v/>
      </c>
      <c r="BI36" s="128" t="e">
        <f ca="1">IF(AND($AX36&lt;&gt;"",BE36&lt;&gt;"",BG36&gt;=IF(BG37="",0,BG37)),SUM(INDIRECT("bh"&amp;ROW()-BG36+1):BH36),"")</f>
        <v>#N/A</v>
      </c>
      <c r="BJ36" s="128" t="e">
        <f t="shared" ca="1" si="11"/>
        <v>#N/A</v>
      </c>
      <c r="BK36" s="128" t="e">
        <f t="shared" ca="1" si="12"/>
        <v>#N/A</v>
      </c>
      <c r="BL36" s="128" t="e">
        <f ca="1">IF(BK36="","",LEFT(AX36,3)&amp;TEXT(VLOOKUP(BK36,基本設定!$D$3:$E$50,2,FALSE),"000"))</f>
        <v>#N/A</v>
      </c>
      <c r="BM36" s="128" t="e">
        <f ca="1">IF(BL36="","",VLOOKUP(BL36,単価設定!$A$3:$F$477,6,FALSE))</f>
        <v>#N/A</v>
      </c>
      <c r="BN36" s="128" t="str">
        <f t="shared" si="42"/>
        <v/>
      </c>
      <c r="BO36" s="128" t="str">
        <f t="shared" si="13"/>
        <v/>
      </c>
      <c r="BP36" s="124" t="str">
        <f t="shared" si="14"/>
        <v/>
      </c>
      <c r="BQ36" s="128" t="str">
        <f t="shared" si="15"/>
        <v/>
      </c>
      <c r="BR36" s="129" t="str">
        <f t="shared" si="16"/>
        <v/>
      </c>
      <c r="BS36" s="129" t="str">
        <f t="shared" si="17"/>
        <v/>
      </c>
      <c r="BT36" s="127" t="str">
        <f t="shared" si="18"/>
        <v/>
      </c>
      <c r="BU36" s="127" t="str">
        <f t="shared" si="19"/>
        <v/>
      </c>
      <c r="BV36" s="126" t="str">
        <f t="shared" si="20"/>
        <v/>
      </c>
      <c r="BW36" s="126" t="str">
        <f t="shared" si="21"/>
        <v/>
      </c>
      <c r="BX36" s="128" t="str">
        <f t="shared" si="43"/>
        <v/>
      </c>
      <c r="BY36" s="124" t="str">
        <f t="shared" si="2"/>
        <v/>
      </c>
      <c r="BZ36" s="128" t="e">
        <f ca="1">IF(AND($AX36&lt;&gt;"",BV36&lt;&gt;"",BX36&gt;=IF(BX37="",0,BX37)),SUM(INDIRECT("by" &amp; ROW()-BX36+1):BY36),"")</f>
        <v>#N/A</v>
      </c>
      <c r="CA36" s="128" t="e">
        <f t="shared" ca="1" si="22"/>
        <v>#N/A</v>
      </c>
      <c r="CB36" s="128" t="e">
        <f t="shared" ca="1" si="23"/>
        <v>#N/A</v>
      </c>
      <c r="CC36" s="128" t="e">
        <f ca="1">IF(CB36="","",LEFT($AX36,3)&amp;TEXT(VLOOKUP(CB36,基本設定!$D$3:$E$50,2,FALSE),"100"))</f>
        <v>#N/A</v>
      </c>
      <c r="CD36" s="128" t="e">
        <f ca="1">IF(CC36="","",VLOOKUP(CC36,単価設定!$A$3:$F$477,6,FALSE))</f>
        <v>#N/A</v>
      </c>
      <c r="CE36" s="128" t="str">
        <f t="shared" si="44"/>
        <v/>
      </c>
      <c r="CF36" s="128" t="str">
        <f t="shared" si="24"/>
        <v/>
      </c>
      <c r="CG36" s="128" t="e">
        <f t="shared" ca="1" si="25"/>
        <v>#N/A</v>
      </c>
      <c r="CH36" s="128" t="e">
        <f ca="1">IF(CG36="","",VLOOKUP(CG36,単価設定!$A$3:$F$478,6,FALSE))</f>
        <v>#N/A</v>
      </c>
      <c r="CI36" s="128" t="e">
        <f t="shared" ca="1" si="26"/>
        <v>#N/A</v>
      </c>
      <c r="CJ36" s="128" t="e">
        <f ca="1">IF(CI36="","",VLOOKUP(CI36,単価設定!$A$3:$F$478,6,FALSE))</f>
        <v>#N/A</v>
      </c>
      <c r="CK36" s="128" t="e">
        <f t="shared" ca="1" si="27"/>
        <v>#N/A</v>
      </c>
      <c r="CL36" s="128" t="e">
        <f ca="1">SUM(CK$15:$CK36)</f>
        <v>#N/A</v>
      </c>
      <c r="CM36" s="128" t="e">
        <f t="shared" ca="1" si="28"/>
        <v>#N/A</v>
      </c>
      <c r="CN36" s="128" t="e">
        <f t="shared" ca="1" si="47"/>
        <v>#N/A</v>
      </c>
      <c r="CO36" s="128" t="e">
        <f t="shared" ca="1" si="29"/>
        <v>#N/A</v>
      </c>
      <c r="CP36" s="146" t="e">
        <f t="shared" ca="1" si="30"/>
        <v>#N/A</v>
      </c>
      <c r="CQ36" s="146" t="e">
        <f t="shared" ca="1" si="31"/>
        <v>#N/A</v>
      </c>
      <c r="CR36" s="146" t="e">
        <f t="shared" ca="1" si="32"/>
        <v>#N/A</v>
      </c>
      <c r="CS36" s="146" t="e">
        <f t="shared" ca="1" si="33"/>
        <v>#N/A</v>
      </c>
      <c r="CT36" s="128" t="e">
        <f ca="1">IF(BL36&lt;&gt;"",IF(COUNTIF(BL$15:BL36,BL36)=1,ROW(),""),"")</f>
        <v>#N/A</v>
      </c>
      <c r="CU36" s="128" t="e">
        <f ca="1">IF(CB36&lt;&gt;"",IF(COUNTIF(CB$15:CB36,CB36)=1,ROW(),""),"")</f>
        <v>#N/A</v>
      </c>
      <c r="CV36" s="128" t="e">
        <f ca="1">IF(CG36&lt;&gt;"",IF(COUNTIF(CG$15:CG36,CG36)=1,ROW(),""),"")</f>
        <v>#N/A</v>
      </c>
      <c r="CW36" s="146" t="e">
        <f ca="1">IF(CI36&lt;&gt;"",IF(COUNTIF(CI$15:CI36,CI36)=1,ROW(),""),"")</f>
        <v>#N/A</v>
      </c>
      <c r="CX36" s="128" t="str">
        <f t="shared" ca="1" si="34"/>
        <v/>
      </c>
      <c r="CY36" s="128" t="str">
        <f t="shared" ca="1" si="35"/>
        <v/>
      </c>
      <c r="CZ36" s="128" t="str">
        <f t="shared" ca="1" si="36"/>
        <v/>
      </c>
      <c r="DA36" s="146" t="str">
        <f t="shared" ca="1" si="37"/>
        <v/>
      </c>
      <c r="DB36" s="32"/>
      <c r="DD36" s="65"/>
      <c r="DE36" s="326"/>
      <c r="DF36" s="327"/>
      <c r="DG36" s="328"/>
      <c r="DH36" s="211"/>
      <c r="DI36" s="212"/>
      <c r="DJ36" s="212"/>
      <c r="DK36" s="212"/>
      <c r="DL36" s="212"/>
      <c r="DM36" s="212"/>
      <c r="DN36" s="212"/>
      <c r="DO36" s="212"/>
      <c r="DP36" s="213"/>
      <c r="DQ36" s="309"/>
      <c r="DR36" s="310"/>
      <c r="DS36" s="310"/>
      <c r="DT36" s="310"/>
      <c r="DU36" s="310"/>
      <c r="DV36" s="310"/>
      <c r="DW36" s="310"/>
      <c r="DX36" s="310"/>
      <c r="DY36" s="310"/>
      <c r="DZ36" s="310"/>
      <c r="EA36" s="310"/>
      <c r="EB36" s="310"/>
      <c r="EC36" s="311"/>
      <c r="ED36" s="297"/>
      <c r="EE36" s="298"/>
      <c r="EF36" s="298"/>
      <c r="EG36" s="298"/>
      <c r="EH36" s="298"/>
      <c r="EI36" s="298"/>
      <c r="EJ36" s="298"/>
      <c r="EK36" s="298"/>
      <c r="EL36" s="299"/>
      <c r="EM36" s="211"/>
      <c r="EN36" s="212"/>
      <c r="EO36" s="212"/>
      <c r="EP36" s="212"/>
      <c r="EQ36" s="213"/>
      <c r="ER36" s="297"/>
      <c r="ES36" s="298"/>
      <c r="ET36" s="298"/>
      <c r="EU36" s="298"/>
      <c r="EV36" s="298"/>
      <c r="EW36" s="298"/>
      <c r="EX36" s="298"/>
      <c r="EY36" s="298"/>
      <c r="EZ36" s="298"/>
      <c r="FA36" s="298"/>
      <c r="FB36" s="299"/>
      <c r="FC36" s="300"/>
      <c r="FD36" s="301"/>
      <c r="FE36" s="301"/>
      <c r="FF36" s="302"/>
      <c r="FG36" s="64"/>
      <c r="FH36" s="32"/>
      <c r="FI36" s="32"/>
      <c r="FJ36" s="32"/>
      <c r="FK36" s="32"/>
      <c r="FL36" s="65"/>
      <c r="HZ36" s="32"/>
      <c r="IA36" s="64"/>
      <c r="IB36" s="57"/>
      <c r="IC36" s="57"/>
      <c r="ID36" s="57"/>
      <c r="IF36" s="444"/>
      <c r="IG36" s="434"/>
      <c r="IH36" s="444"/>
      <c r="II36" s="433"/>
      <c r="IJ36" s="433"/>
      <c r="IK36" s="434"/>
      <c r="IL36" s="76"/>
      <c r="IM36" s="57"/>
      <c r="IN36" s="57"/>
      <c r="IO36" s="57"/>
      <c r="IP36" s="57"/>
      <c r="IQ36" s="57"/>
      <c r="IR36" s="57"/>
      <c r="IS36" s="57"/>
      <c r="IT36" s="57"/>
      <c r="IU36" s="57"/>
      <c r="IV36" s="57"/>
      <c r="IW36" s="57"/>
      <c r="IX36" s="57"/>
      <c r="IY36" s="57"/>
      <c r="IZ36" s="57"/>
      <c r="JA36" s="57"/>
      <c r="JB36" s="57"/>
      <c r="JC36" s="57"/>
      <c r="JD36" s="57"/>
      <c r="JE36" s="57"/>
      <c r="JF36" s="57"/>
      <c r="JG36" s="57"/>
      <c r="JH36" s="57"/>
      <c r="JI36" s="57"/>
      <c r="JJ36" s="57"/>
      <c r="JK36" s="57"/>
      <c r="JL36" s="57"/>
      <c r="JM36" s="57"/>
      <c r="JN36" s="57"/>
      <c r="JO36" s="57"/>
      <c r="JP36" s="77"/>
      <c r="JQ36" s="57"/>
      <c r="JR36" s="57"/>
      <c r="JS36" s="57"/>
      <c r="JT36" s="57"/>
      <c r="JU36" s="57"/>
      <c r="JV36" s="57"/>
      <c r="JW36" s="57"/>
      <c r="JX36" s="57"/>
      <c r="JY36" s="57"/>
      <c r="JZ36" s="57"/>
      <c r="KA36" s="57"/>
      <c r="KB36" s="57"/>
      <c r="KC36" s="57"/>
      <c r="KD36" s="77"/>
      <c r="KE36" s="57"/>
      <c r="KF36" s="32"/>
      <c r="KG36" s="32"/>
      <c r="KH36" s="153"/>
      <c r="KI36" s="154"/>
      <c r="KJ36" s="154"/>
      <c r="KK36" s="154"/>
      <c r="KL36" s="154"/>
      <c r="KM36" s="154"/>
      <c r="KN36" s="396"/>
      <c r="KO36" s="396"/>
      <c r="KP36" s="396"/>
      <c r="KQ36" s="396"/>
      <c r="KR36" s="396"/>
      <c r="KS36" s="396"/>
      <c r="KT36" s="396"/>
      <c r="KU36" s="396"/>
      <c r="KV36" s="396"/>
      <c r="KW36" s="396"/>
      <c r="KX36" s="396"/>
      <c r="KY36" s="396"/>
      <c r="KZ36" s="396"/>
      <c r="LA36" s="396"/>
      <c r="LB36" s="396"/>
      <c r="LC36" s="396"/>
      <c r="LD36" s="396"/>
      <c r="LE36" s="396"/>
      <c r="LF36" s="396"/>
      <c r="LG36" s="68"/>
      <c r="LH36" s="68"/>
      <c r="LI36" s="68"/>
      <c r="LJ36" s="68"/>
      <c r="LK36" s="68"/>
      <c r="LL36" s="68"/>
      <c r="LM36" s="68"/>
      <c r="LN36" s="68"/>
      <c r="LO36" s="437"/>
      <c r="LP36" s="437"/>
      <c r="LQ36" s="437"/>
      <c r="LR36" s="437"/>
      <c r="LS36" s="437"/>
      <c r="LT36" s="437"/>
      <c r="LU36" s="437"/>
      <c r="LV36" s="437"/>
      <c r="LW36" s="437"/>
      <c r="LX36" s="437"/>
      <c r="LY36" s="437"/>
      <c r="LZ36" s="437"/>
      <c r="MA36" s="437"/>
      <c r="MB36" s="437"/>
      <c r="MC36" s="437"/>
      <c r="MD36" s="437"/>
      <c r="ME36" s="437"/>
      <c r="MF36" s="437"/>
      <c r="MG36" s="437"/>
      <c r="MH36" s="437"/>
      <c r="MI36" s="437"/>
      <c r="MJ36" s="437"/>
      <c r="MK36" s="437"/>
      <c r="ML36" s="153"/>
      <c r="MM36" s="32"/>
      <c r="MN36" s="32"/>
    </row>
    <row r="37" spans="2:352" ht="18" customHeight="1" thickTop="1" x14ac:dyDescent="0.15">
      <c r="B37" s="244"/>
      <c r="C37" s="244"/>
      <c r="D37" s="244"/>
      <c r="E37" s="268" t="str">
        <f>IF(B37="","",TEXT(TEXT(請求書!$D$15,"YYYY/MM") &amp; "/" &amp; TEXT(B37,"00"),"AAA"))</f>
        <v/>
      </c>
      <c r="F37" s="269"/>
      <c r="G37" s="269"/>
      <c r="H37" s="270"/>
      <c r="I37" s="271"/>
      <c r="J37" s="271"/>
      <c r="K37" s="271"/>
      <c r="L37" s="271"/>
      <c r="M37" s="271"/>
      <c r="N37" s="271"/>
      <c r="O37" s="272" t="str">
        <f t="shared" si="3"/>
        <v/>
      </c>
      <c r="P37" s="272"/>
      <c r="Q37" s="273" t="str">
        <f t="shared" si="48"/>
        <v/>
      </c>
      <c r="R37" s="274"/>
      <c r="S37" s="274"/>
      <c r="T37" s="274"/>
      <c r="U37" s="274"/>
      <c r="V37" s="275"/>
      <c r="W37" s="276" t="str">
        <f t="shared" si="38"/>
        <v/>
      </c>
      <c r="X37" s="277"/>
      <c r="Y37" s="277"/>
      <c r="Z37" s="277"/>
      <c r="AA37" s="278"/>
      <c r="AB37" s="249"/>
      <c r="AC37" s="250"/>
      <c r="AD37" s="249"/>
      <c r="AE37" s="250"/>
      <c r="AF37" s="251" t="str">
        <f t="shared" si="0"/>
        <v/>
      </c>
      <c r="AG37" s="252"/>
      <c r="AH37" s="253"/>
      <c r="AI37" s="254" t="str">
        <f t="shared" si="45"/>
        <v/>
      </c>
      <c r="AJ37" s="255"/>
      <c r="AK37" s="256"/>
      <c r="AL37" s="254" t="str">
        <f t="shared" si="46"/>
        <v/>
      </c>
      <c r="AM37" s="255"/>
      <c r="AN37" s="256"/>
      <c r="AO37" s="257"/>
      <c r="AP37" s="257"/>
      <c r="AQ37" s="257"/>
      <c r="AR37" s="257"/>
      <c r="AS37" s="244"/>
      <c r="AT37" s="244"/>
      <c r="AU37" s="244"/>
      <c r="AV37" s="244"/>
      <c r="AW37" s="100"/>
      <c r="AX37" s="90" t="e">
        <f t="shared" ca="1" si="4"/>
        <v>#N/A</v>
      </c>
      <c r="AY37" s="124" t="str">
        <f t="shared" si="39"/>
        <v/>
      </c>
      <c r="AZ37" s="125" t="str">
        <f t="shared" si="40"/>
        <v/>
      </c>
      <c r="BA37" s="126" t="str">
        <f t="shared" si="5"/>
        <v/>
      </c>
      <c r="BB37" s="126" t="str">
        <f t="shared" si="6"/>
        <v/>
      </c>
      <c r="BC37" s="127" t="str">
        <f t="shared" si="7"/>
        <v/>
      </c>
      <c r="BD37" s="127" t="str">
        <f t="shared" si="8"/>
        <v/>
      </c>
      <c r="BE37" s="126" t="str">
        <f t="shared" si="9"/>
        <v/>
      </c>
      <c r="BF37" s="126" t="str">
        <f t="shared" si="10"/>
        <v/>
      </c>
      <c r="BG37" s="128" t="str">
        <f t="shared" si="41"/>
        <v/>
      </c>
      <c r="BH37" s="124" t="str">
        <f t="shared" si="1"/>
        <v/>
      </c>
      <c r="BI37" s="128" t="e">
        <f ca="1">IF(AND($AX37&lt;&gt;"",BE37&lt;&gt;"",BG37&gt;=IF(BG38="",0,BG38)),SUM(INDIRECT("bh"&amp;ROW()-BG37+1):BH37),"")</f>
        <v>#N/A</v>
      </c>
      <c r="BJ37" s="128" t="e">
        <f t="shared" ca="1" si="11"/>
        <v>#N/A</v>
      </c>
      <c r="BK37" s="128" t="e">
        <f t="shared" ca="1" si="12"/>
        <v>#N/A</v>
      </c>
      <c r="BL37" s="128" t="e">
        <f ca="1">IF(BK37="","",LEFT(AX37,3)&amp;TEXT(VLOOKUP(BK37,基本設定!$D$3:$E$50,2,FALSE),"000"))</f>
        <v>#N/A</v>
      </c>
      <c r="BM37" s="128" t="e">
        <f ca="1">IF(BL37="","",VLOOKUP(BL37,単価設定!$A$3:$F$477,6,FALSE))</f>
        <v>#N/A</v>
      </c>
      <c r="BN37" s="128" t="str">
        <f t="shared" si="42"/>
        <v/>
      </c>
      <c r="BO37" s="128" t="str">
        <f t="shared" si="13"/>
        <v/>
      </c>
      <c r="BP37" s="124" t="str">
        <f t="shared" si="14"/>
        <v/>
      </c>
      <c r="BQ37" s="128" t="str">
        <f t="shared" si="15"/>
        <v/>
      </c>
      <c r="BR37" s="129" t="str">
        <f t="shared" si="16"/>
        <v/>
      </c>
      <c r="BS37" s="129" t="str">
        <f t="shared" si="17"/>
        <v/>
      </c>
      <c r="BT37" s="127" t="str">
        <f t="shared" si="18"/>
        <v/>
      </c>
      <c r="BU37" s="127" t="str">
        <f t="shared" si="19"/>
        <v/>
      </c>
      <c r="BV37" s="126" t="str">
        <f t="shared" si="20"/>
        <v/>
      </c>
      <c r="BW37" s="126" t="str">
        <f t="shared" si="21"/>
        <v/>
      </c>
      <c r="BX37" s="128" t="str">
        <f t="shared" si="43"/>
        <v/>
      </c>
      <c r="BY37" s="124" t="str">
        <f t="shared" si="2"/>
        <v/>
      </c>
      <c r="BZ37" s="128" t="e">
        <f ca="1">IF(AND($AX37&lt;&gt;"",BV37&lt;&gt;"",BX37&gt;=IF(BX38="",0,BX38)),SUM(INDIRECT("by" &amp; ROW()-BX37+1):BY37),"")</f>
        <v>#N/A</v>
      </c>
      <c r="CA37" s="128" t="e">
        <f t="shared" ca="1" si="22"/>
        <v>#N/A</v>
      </c>
      <c r="CB37" s="128" t="e">
        <f t="shared" ca="1" si="23"/>
        <v>#N/A</v>
      </c>
      <c r="CC37" s="128" t="e">
        <f ca="1">IF(CB37="","",LEFT($AX37,3)&amp;TEXT(VLOOKUP(CB37,基本設定!$D$3:$E$50,2,FALSE),"100"))</f>
        <v>#N/A</v>
      </c>
      <c r="CD37" s="128" t="e">
        <f ca="1">IF(CC37="","",VLOOKUP(CC37,単価設定!$A$3:$F$477,6,FALSE))</f>
        <v>#N/A</v>
      </c>
      <c r="CE37" s="128" t="str">
        <f t="shared" si="44"/>
        <v/>
      </c>
      <c r="CF37" s="128" t="str">
        <f t="shared" si="24"/>
        <v/>
      </c>
      <c r="CG37" s="128" t="e">
        <f t="shared" ca="1" si="25"/>
        <v>#N/A</v>
      </c>
      <c r="CH37" s="128" t="e">
        <f ca="1">IF(CG37="","",VLOOKUP(CG37,単価設定!$A$3:$F$478,6,FALSE))</f>
        <v>#N/A</v>
      </c>
      <c r="CI37" s="128" t="e">
        <f t="shared" ca="1" si="26"/>
        <v>#N/A</v>
      </c>
      <c r="CJ37" s="128" t="e">
        <f ca="1">IF(CI37="","",VLOOKUP(CI37,単価設定!$A$3:$F$478,6,FALSE))</f>
        <v>#N/A</v>
      </c>
      <c r="CK37" s="128" t="e">
        <f t="shared" ca="1" si="27"/>
        <v>#N/A</v>
      </c>
      <c r="CL37" s="128" t="e">
        <f ca="1">SUM(CK$15:$CK37)</f>
        <v>#N/A</v>
      </c>
      <c r="CM37" s="128" t="e">
        <f t="shared" ca="1" si="28"/>
        <v>#N/A</v>
      </c>
      <c r="CN37" s="128" t="e">
        <f t="shared" ca="1" si="47"/>
        <v>#N/A</v>
      </c>
      <c r="CO37" s="128" t="e">
        <f t="shared" ca="1" si="29"/>
        <v>#N/A</v>
      </c>
      <c r="CP37" s="146" t="e">
        <f t="shared" ca="1" si="30"/>
        <v>#N/A</v>
      </c>
      <c r="CQ37" s="146" t="e">
        <f t="shared" ca="1" si="31"/>
        <v>#N/A</v>
      </c>
      <c r="CR37" s="146" t="e">
        <f t="shared" ca="1" si="32"/>
        <v>#N/A</v>
      </c>
      <c r="CS37" s="146" t="e">
        <f t="shared" ca="1" si="33"/>
        <v>#N/A</v>
      </c>
      <c r="CT37" s="128" t="e">
        <f ca="1">IF(BL37&lt;&gt;"",IF(COUNTIF(BL$15:BL37,BL37)=1,ROW(),""),"")</f>
        <v>#N/A</v>
      </c>
      <c r="CU37" s="128" t="e">
        <f ca="1">IF(CB37&lt;&gt;"",IF(COUNTIF(CB$15:CB37,CB37)=1,ROW(),""),"")</f>
        <v>#N/A</v>
      </c>
      <c r="CV37" s="128" t="e">
        <f ca="1">IF(CG37&lt;&gt;"",IF(COUNTIF(CG$15:CG37,CG37)=1,ROW(),""),"")</f>
        <v>#N/A</v>
      </c>
      <c r="CW37" s="146" t="e">
        <f ca="1">IF(CI37&lt;&gt;"",IF(COUNTIF(CI$15:CI37,CI37)=1,ROW(),""),"")</f>
        <v>#N/A</v>
      </c>
      <c r="CX37" s="128" t="str">
        <f t="shared" ca="1" si="34"/>
        <v/>
      </c>
      <c r="CY37" s="128" t="str">
        <f t="shared" ca="1" si="35"/>
        <v/>
      </c>
      <c r="CZ37" s="128" t="str">
        <f t="shared" ca="1" si="36"/>
        <v/>
      </c>
      <c r="DA37" s="146" t="str">
        <f t="shared" ca="1" si="37"/>
        <v/>
      </c>
      <c r="DB37" s="32"/>
      <c r="DD37" s="65"/>
      <c r="DE37" s="326"/>
      <c r="DF37" s="327"/>
      <c r="DG37" s="328"/>
      <c r="DH37" s="287" t="s">
        <v>135</v>
      </c>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c r="EJ37" s="288"/>
      <c r="EK37" s="288"/>
      <c r="EL37" s="288"/>
      <c r="EM37" s="288"/>
      <c r="EN37" s="288"/>
      <c r="EO37" s="288"/>
      <c r="EP37" s="288"/>
      <c r="EQ37" s="289"/>
      <c r="ER37" s="290" t="s">
        <v>130</v>
      </c>
      <c r="ES37" s="292">
        <f ca="1">SUM(ER17:FB36)</f>
        <v>0</v>
      </c>
      <c r="ET37" s="292"/>
      <c r="EU37" s="292"/>
      <c r="EV37" s="292"/>
      <c r="EW37" s="292"/>
      <c r="EX37" s="292"/>
      <c r="EY37" s="292"/>
      <c r="EZ37" s="292"/>
      <c r="FA37" s="292"/>
      <c r="FB37" s="293"/>
      <c r="FC37" s="294"/>
      <c r="FD37" s="295"/>
      <c r="FE37" s="295"/>
      <c r="FF37" s="296"/>
      <c r="FG37" s="64"/>
      <c r="FH37" s="32"/>
      <c r="FI37" s="32"/>
      <c r="FJ37" s="32"/>
      <c r="FK37" s="32"/>
      <c r="FL37" s="65"/>
      <c r="FM37" s="32"/>
      <c r="FN37" s="429" t="s">
        <v>148</v>
      </c>
      <c r="FO37" s="429"/>
      <c r="FP37" s="429"/>
      <c r="FQ37" s="429"/>
      <c r="FR37" s="429"/>
      <c r="FS37" s="429"/>
      <c r="FT37" s="429"/>
      <c r="FU37" s="429"/>
      <c r="FV37" s="429"/>
      <c r="FW37" s="429"/>
      <c r="FX37" s="429"/>
      <c r="FY37" s="429"/>
      <c r="FZ37" s="429"/>
      <c r="GA37" s="429"/>
      <c r="GB37" s="429"/>
      <c r="GC37" s="429"/>
      <c r="GD37" s="429"/>
      <c r="GE37" s="429"/>
      <c r="GF37" s="429"/>
      <c r="GG37" s="429"/>
      <c r="GH37" s="429"/>
      <c r="GI37" s="429"/>
      <c r="GJ37" s="429"/>
      <c r="GK37" s="429"/>
      <c r="GL37" s="429"/>
      <c r="GM37" s="429"/>
      <c r="GN37" s="429"/>
      <c r="GO37" s="429"/>
      <c r="GP37" s="429"/>
      <c r="GQ37" s="429"/>
      <c r="GR37" s="429"/>
      <c r="GS37" s="429"/>
      <c r="GT37" s="429"/>
      <c r="GU37" s="429"/>
      <c r="GV37" s="429"/>
      <c r="GW37" s="429"/>
      <c r="GX37" s="429"/>
      <c r="GY37" s="429"/>
      <c r="GZ37" s="429"/>
      <c r="HA37" s="429"/>
      <c r="HB37" s="429"/>
      <c r="HC37" s="429"/>
      <c r="HD37" s="429"/>
      <c r="HE37" s="429"/>
      <c r="HF37" s="429"/>
      <c r="HG37" s="429"/>
      <c r="HH37" s="429"/>
      <c r="HI37" s="429"/>
      <c r="HJ37" s="429"/>
      <c r="HK37" s="429"/>
      <c r="HL37" s="429"/>
      <c r="HM37" s="429"/>
      <c r="HN37" s="429"/>
      <c r="HO37" s="429"/>
      <c r="HP37" s="429"/>
      <c r="HQ37" s="429"/>
      <c r="HR37" s="429"/>
      <c r="HS37" s="429"/>
      <c r="HT37" s="429"/>
      <c r="HU37" s="429"/>
      <c r="HV37" s="429"/>
      <c r="HW37" s="429"/>
      <c r="HX37" s="429"/>
      <c r="HY37" s="429"/>
      <c r="HZ37" s="32"/>
      <c r="IA37" s="64"/>
      <c r="IB37" s="57"/>
      <c r="IC37" s="57"/>
      <c r="ID37" s="57"/>
      <c r="IF37" s="444"/>
      <c r="IG37" s="434"/>
      <c r="IH37" s="444"/>
      <c r="II37" s="433"/>
      <c r="IJ37" s="433"/>
      <c r="IK37" s="434"/>
      <c r="IL37" s="76"/>
      <c r="IM37" s="57"/>
      <c r="IN37" s="57"/>
      <c r="IO37" s="57"/>
      <c r="IP37" s="57"/>
      <c r="IQ37" s="57"/>
      <c r="IR37" s="57"/>
      <c r="IS37" s="57"/>
      <c r="IT37" s="57"/>
      <c r="IU37" s="57"/>
      <c r="IV37" s="57"/>
      <c r="IW37" s="57"/>
      <c r="IX37" s="57"/>
      <c r="IY37" s="57"/>
      <c r="IZ37" s="57"/>
      <c r="JA37" s="57"/>
      <c r="JB37" s="57"/>
      <c r="JC37" s="57"/>
      <c r="JD37" s="57"/>
      <c r="JE37" s="57"/>
      <c r="JF37" s="57"/>
      <c r="JG37" s="57"/>
      <c r="JH37" s="57"/>
      <c r="JI37" s="57"/>
      <c r="JJ37" s="57"/>
      <c r="JK37" s="57"/>
      <c r="JL37" s="57"/>
      <c r="JM37" s="57"/>
      <c r="JN37" s="57"/>
      <c r="JO37" s="57"/>
      <c r="JP37" s="77"/>
      <c r="JQ37" s="57"/>
      <c r="JR37" s="57"/>
      <c r="JS37" s="57"/>
      <c r="JT37" s="57"/>
      <c r="JU37" s="57"/>
      <c r="JV37" s="57"/>
      <c r="JW37" s="57"/>
      <c r="JX37" s="57"/>
      <c r="JY37" s="57"/>
      <c r="JZ37" s="57"/>
      <c r="KA37" s="57"/>
      <c r="KB37" s="57"/>
      <c r="KC37" s="57"/>
      <c r="KD37" s="77"/>
      <c r="KE37" s="57"/>
      <c r="KF37" s="32"/>
      <c r="KG37" s="32"/>
      <c r="KH37" s="153"/>
      <c r="KI37" s="154"/>
      <c r="KJ37" s="154"/>
      <c r="KK37" s="154"/>
      <c r="KL37" s="154"/>
      <c r="KM37" s="154"/>
      <c r="KN37" s="154"/>
      <c r="KO37" s="154"/>
      <c r="KP37" s="154"/>
      <c r="KQ37" s="154"/>
      <c r="KR37" s="154"/>
      <c r="KS37" s="154"/>
      <c r="KT37" s="154"/>
      <c r="KU37" s="154"/>
      <c r="KV37" s="154"/>
      <c r="KW37" s="154"/>
      <c r="KX37" s="154"/>
      <c r="KY37" s="154"/>
      <c r="KZ37" s="154"/>
      <c r="LA37" s="154"/>
      <c r="LB37" s="154"/>
      <c r="LC37" s="154"/>
      <c r="LD37" s="154"/>
      <c r="LE37" s="68"/>
      <c r="LF37" s="68"/>
      <c r="LG37" s="68"/>
      <c r="LH37" s="68"/>
      <c r="LI37" s="68"/>
      <c r="LJ37" s="68"/>
      <c r="LK37" s="68"/>
      <c r="LL37" s="68"/>
      <c r="LM37" s="68"/>
      <c r="LN37" s="68"/>
      <c r="LO37" s="430" t="str">
        <f>LO12</f>
        <v/>
      </c>
      <c r="LP37" s="430"/>
      <c r="LQ37" s="430"/>
      <c r="LR37" s="430"/>
      <c r="LS37" s="430"/>
      <c r="LT37" s="430"/>
      <c r="LU37" s="430"/>
      <c r="LV37" s="430"/>
      <c r="LW37" s="430"/>
      <c r="LX37" s="430"/>
      <c r="LY37" s="430"/>
      <c r="LZ37" s="430"/>
      <c r="MA37" s="430"/>
      <c r="MB37" s="430"/>
      <c r="MC37" s="430"/>
      <c r="MD37" s="430"/>
      <c r="ME37" s="430"/>
      <c r="MF37" s="430"/>
      <c r="MG37" s="430"/>
      <c r="MH37" s="430"/>
      <c r="MI37" s="428" t="s">
        <v>728</v>
      </c>
      <c r="MJ37" s="428"/>
      <c r="MK37" s="428"/>
      <c r="ML37" s="153"/>
      <c r="MM37" s="32"/>
      <c r="MN37" s="32"/>
    </row>
    <row r="38" spans="2:352" ht="18" customHeight="1" x14ac:dyDescent="0.15">
      <c r="B38" s="244"/>
      <c r="C38" s="244"/>
      <c r="D38" s="244"/>
      <c r="E38" s="268" t="str">
        <f>IF(B38="","",TEXT(TEXT(請求書!$D$15,"YYYY/MM") &amp; "/" &amp; TEXT(B38,"00"),"AAA"))</f>
        <v/>
      </c>
      <c r="F38" s="269"/>
      <c r="G38" s="269"/>
      <c r="H38" s="270"/>
      <c r="I38" s="271"/>
      <c r="J38" s="271"/>
      <c r="K38" s="271"/>
      <c r="L38" s="271"/>
      <c r="M38" s="271"/>
      <c r="N38" s="271"/>
      <c r="O38" s="272" t="str">
        <f t="shared" si="3"/>
        <v/>
      </c>
      <c r="P38" s="272"/>
      <c r="Q38" s="273" t="str">
        <f t="shared" si="48"/>
        <v/>
      </c>
      <c r="R38" s="274"/>
      <c r="S38" s="274"/>
      <c r="T38" s="274"/>
      <c r="U38" s="274"/>
      <c r="V38" s="275"/>
      <c r="W38" s="276" t="str">
        <f t="shared" si="38"/>
        <v/>
      </c>
      <c r="X38" s="277"/>
      <c r="Y38" s="277"/>
      <c r="Z38" s="277"/>
      <c r="AA38" s="278"/>
      <c r="AB38" s="249"/>
      <c r="AC38" s="250"/>
      <c r="AD38" s="249"/>
      <c r="AE38" s="250"/>
      <c r="AF38" s="251" t="str">
        <f t="shared" si="0"/>
        <v/>
      </c>
      <c r="AG38" s="252"/>
      <c r="AH38" s="253"/>
      <c r="AI38" s="254" t="str">
        <f t="shared" si="45"/>
        <v/>
      </c>
      <c r="AJ38" s="255"/>
      <c r="AK38" s="256"/>
      <c r="AL38" s="254" t="str">
        <f t="shared" si="46"/>
        <v/>
      </c>
      <c r="AM38" s="255"/>
      <c r="AN38" s="256"/>
      <c r="AO38" s="257"/>
      <c r="AP38" s="257"/>
      <c r="AQ38" s="257"/>
      <c r="AR38" s="257"/>
      <c r="AS38" s="244"/>
      <c r="AT38" s="244"/>
      <c r="AU38" s="244"/>
      <c r="AV38" s="244"/>
      <c r="AW38" s="100"/>
      <c r="AX38" s="90" t="e">
        <f t="shared" ca="1" si="4"/>
        <v>#N/A</v>
      </c>
      <c r="AY38" s="124" t="str">
        <f t="shared" si="39"/>
        <v/>
      </c>
      <c r="AZ38" s="125" t="str">
        <f t="shared" si="40"/>
        <v/>
      </c>
      <c r="BA38" s="126" t="str">
        <f t="shared" si="5"/>
        <v/>
      </c>
      <c r="BB38" s="126" t="str">
        <f t="shared" si="6"/>
        <v/>
      </c>
      <c r="BC38" s="127" t="str">
        <f t="shared" si="7"/>
        <v/>
      </c>
      <c r="BD38" s="127" t="str">
        <f t="shared" si="8"/>
        <v/>
      </c>
      <c r="BE38" s="126" t="str">
        <f t="shared" si="9"/>
        <v/>
      </c>
      <c r="BF38" s="126" t="str">
        <f t="shared" si="10"/>
        <v/>
      </c>
      <c r="BG38" s="128" t="str">
        <f t="shared" si="41"/>
        <v/>
      </c>
      <c r="BH38" s="124" t="str">
        <f t="shared" si="1"/>
        <v/>
      </c>
      <c r="BI38" s="128" t="e">
        <f ca="1">IF(AND($AX38&lt;&gt;"",BE38&lt;&gt;"",BG38&gt;=IF(BG39="",0,BG39)),SUM(INDIRECT("bh"&amp;ROW()-BG38+1):BH38),"")</f>
        <v>#N/A</v>
      </c>
      <c r="BJ38" s="128" t="e">
        <f t="shared" ca="1" si="11"/>
        <v>#N/A</v>
      </c>
      <c r="BK38" s="128" t="e">
        <f t="shared" ca="1" si="12"/>
        <v>#N/A</v>
      </c>
      <c r="BL38" s="128" t="e">
        <f ca="1">IF(BK38="","",LEFT(AX38,3)&amp;TEXT(VLOOKUP(BK38,基本設定!$D$3:$E$50,2,FALSE),"000"))</f>
        <v>#N/A</v>
      </c>
      <c r="BM38" s="128" t="e">
        <f ca="1">IF(BL38="","",VLOOKUP(BL38,単価設定!$A$3:$F$477,6,FALSE))</f>
        <v>#N/A</v>
      </c>
      <c r="BN38" s="128" t="str">
        <f t="shared" si="42"/>
        <v/>
      </c>
      <c r="BO38" s="128" t="str">
        <f t="shared" si="13"/>
        <v/>
      </c>
      <c r="BP38" s="124" t="str">
        <f t="shared" si="14"/>
        <v/>
      </c>
      <c r="BQ38" s="128" t="str">
        <f t="shared" si="15"/>
        <v/>
      </c>
      <c r="BR38" s="129" t="str">
        <f t="shared" si="16"/>
        <v/>
      </c>
      <c r="BS38" s="129" t="str">
        <f t="shared" si="17"/>
        <v/>
      </c>
      <c r="BT38" s="127" t="str">
        <f t="shared" si="18"/>
        <v/>
      </c>
      <c r="BU38" s="127" t="str">
        <f t="shared" si="19"/>
        <v/>
      </c>
      <c r="BV38" s="126" t="str">
        <f t="shared" si="20"/>
        <v/>
      </c>
      <c r="BW38" s="126" t="str">
        <f t="shared" si="21"/>
        <v/>
      </c>
      <c r="BX38" s="128" t="str">
        <f t="shared" si="43"/>
        <v/>
      </c>
      <c r="BY38" s="124" t="str">
        <f t="shared" si="2"/>
        <v/>
      </c>
      <c r="BZ38" s="128" t="e">
        <f ca="1">IF(AND($AX38&lt;&gt;"",BV38&lt;&gt;"",BX38&gt;=IF(BX39="",0,BX39)),SUM(INDIRECT("by" &amp; ROW()-BX38+1):BY38),"")</f>
        <v>#N/A</v>
      </c>
      <c r="CA38" s="128" t="e">
        <f t="shared" ca="1" si="22"/>
        <v>#N/A</v>
      </c>
      <c r="CB38" s="128" t="e">
        <f t="shared" ca="1" si="23"/>
        <v>#N/A</v>
      </c>
      <c r="CC38" s="128" t="e">
        <f ca="1">IF(CB38="","",LEFT($AX38,3)&amp;TEXT(VLOOKUP(CB38,基本設定!$D$3:$E$50,2,FALSE),"100"))</f>
        <v>#N/A</v>
      </c>
      <c r="CD38" s="128" t="e">
        <f ca="1">IF(CC38="","",VLOOKUP(CC38,単価設定!$A$3:$F$477,6,FALSE))</f>
        <v>#N/A</v>
      </c>
      <c r="CE38" s="128" t="str">
        <f t="shared" si="44"/>
        <v/>
      </c>
      <c r="CF38" s="128" t="str">
        <f t="shared" si="24"/>
        <v/>
      </c>
      <c r="CG38" s="128" t="e">
        <f t="shared" ca="1" si="25"/>
        <v>#N/A</v>
      </c>
      <c r="CH38" s="128" t="e">
        <f ca="1">IF(CG38="","",VLOOKUP(CG38,単価設定!$A$3:$F$478,6,FALSE))</f>
        <v>#N/A</v>
      </c>
      <c r="CI38" s="128" t="e">
        <f t="shared" ca="1" si="26"/>
        <v>#N/A</v>
      </c>
      <c r="CJ38" s="128" t="e">
        <f ca="1">IF(CI38="","",VLOOKUP(CI38,単価設定!$A$3:$F$478,6,FALSE))</f>
        <v>#N/A</v>
      </c>
      <c r="CK38" s="128" t="e">
        <f t="shared" ca="1" si="27"/>
        <v>#N/A</v>
      </c>
      <c r="CL38" s="128" t="e">
        <f ca="1">SUM(CK$15:$CK38)</f>
        <v>#N/A</v>
      </c>
      <c r="CM38" s="128" t="e">
        <f t="shared" ca="1" si="28"/>
        <v>#N/A</v>
      </c>
      <c r="CN38" s="128" t="e">
        <f t="shared" ca="1" si="47"/>
        <v>#N/A</v>
      </c>
      <c r="CO38" s="128" t="e">
        <f t="shared" ca="1" si="29"/>
        <v>#N/A</v>
      </c>
      <c r="CP38" s="146" t="e">
        <f t="shared" ca="1" si="30"/>
        <v>#N/A</v>
      </c>
      <c r="CQ38" s="146" t="e">
        <f t="shared" ca="1" si="31"/>
        <v>#N/A</v>
      </c>
      <c r="CR38" s="146" t="e">
        <f t="shared" ca="1" si="32"/>
        <v>#N/A</v>
      </c>
      <c r="CS38" s="146" t="e">
        <f t="shared" ca="1" si="33"/>
        <v>#N/A</v>
      </c>
      <c r="CT38" s="128" t="e">
        <f ca="1">IF(BL38&lt;&gt;"",IF(COUNTIF(BL$15:BL38,BL38)=1,ROW(),""),"")</f>
        <v>#N/A</v>
      </c>
      <c r="CU38" s="128" t="e">
        <f ca="1">IF(CB38&lt;&gt;"",IF(COUNTIF(CB$15:CB38,CB38)=1,ROW(),""),"")</f>
        <v>#N/A</v>
      </c>
      <c r="CV38" s="128" t="e">
        <f ca="1">IF(CG38&lt;&gt;"",IF(COUNTIF(CG$15:CG38,CG38)=1,ROW(),""),"")</f>
        <v>#N/A</v>
      </c>
      <c r="CW38" s="146" t="e">
        <f ca="1">IF(CI38&lt;&gt;"",IF(COUNTIF(CI$15:CI38,CI38)=1,ROW(),""),"")</f>
        <v>#N/A</v>
      </c>
      <c r="CX38" s="128" t="str">
        <f t="shared" ca="1" si="34"/>
        <v/>
      </c>
      <c r="CY38" s="128" t="str">
        <f t="shared" ca="1" si="35"/>
        <v/>
      </c>
      <c r="CZ38" s="128" t="str">
        <f t="shared" ca="1" si="36"/>
        <v/>
      </c>
      <c r="DA38" s="146" t="str">
        <f t="shared" ca="1" si="37"/>
        <v/>
      </c>
      <c r="DB38" s="32"/>
      <c r="DD38" s="65"/>
      <c r="DE38" s="329"/>
      <c r="DF38" s="330"/>
      <c r="DG38" s="331"/>
      <c r="DH38" s="211"/>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3"/>
      <c r="ER38" s="291"/>
      <c r="ES38" s="267"/>
      <c r="ET38" s="267"/>
      <c r="EU38" s="267"/>
      <c r="EV38" s="267"/>
      <c r="EW38" s="267"/>
      <c r="EX38" s="267"/>
      <c r="EY38" s="267"/>
      <c r="EZ38" s="267"/>
      <c r="FA38" s="267"/>
      <c r="FB38" s="282"/>
      <c r="FC38" s="280"/>
      <c r="FD38" s="285"/>
      <c r="FE38" s="285"/>
      <c r="FF38" s="286"/>
      <c r="FG38" s="64"/>
      <c r="FH38" s="32"/>
      <c r="FI38" s="32"/>
      <c r="FJ38" s="32"/>
      <c r="FK38" s="32"/>
      <c r="FL38" s="65"/>
      <c r="FN38" s="427" t="s">
        <v>730</v>
      </c>
      <c r="FO38" s="427"/>
      <c r="FP38" s="427"/>
      <c r="FQ38" s="427"/>
      <c r="FR38" s="427"/>
      <c r="FS38" s="427"/>
      <c r="FT38" s="427"/>
      <c r="FU38" s="427"/>
      <c r="FV38" s="427"/>
      <c r="FW38" s="427"/>
      <c r="FX38" s="258" t="s">
        <v>731</v>
      </c>
      <c r="FY38" s="259"/>
      <c r="FZ38" s="259"/>
      <c r="GA38" s="259"/>
      <c r="GB38" s="259"/>
      <c r="GC38" s="259"/>
      <c r="GD38" s="259"/>
      <c r="GE38" s="259"/>
      <c r="GF38" s="259"/>
      <c r="GG38" s="259"/>
      <c r="GH38" s="260"/>
      <c r="GI38" s="431" t="s">
        <v>742</v>
      </c>
      <c r="GJ38" s="431"/>
      <c r="GK38" s="431"/>
      <c r="GL38" s="431"/>
      <c r="GM38" s="431"/>
      <c r="GN38" s="431"/>
      <c r="GO38" s="431"/>
      <c r="GP38" s="431"/>
      <c r="GQ38" s="431"/>
      <c r="GR38" s="431"/>
      <c r="GS38" s="431"/>
      <c r="GT38" s="432"/>
      <c r="GU38" s="425" t="s">
        <v>732</v>
      </c>
      <c r="GV38" s="426"/>
      <c r="GW38" s="426"/>
      <c r="GX38" s="426"/>
      <c r="GY38" s="426"/>
      <c r="GZ38" s="426"/>
      <c r="HA38" s="426"/>
      <c r="HB38" s="426"/>
      <c r="HC38" s="426"/>
      <c r="HD38" s="426"/>
      <c r="HE38" s="426"/>
      <c r="HF38" s="426"/>
      <c r="HG38" s="426"/>
      <c r="HH38" s="426"/>
      <c r="HI38" s="426"/>
      <c r="HJ38" s="426"/>
      <c r="HK38" s="426"/>
      <c r="HL38" s="426"/>
      <c r="HM38" s="426"/>
      <c r="HN38" s="426"/>
      <c r="HO38" s="426"/>
      <c r="HP38" s="426"/>
      <c r="HQ38" s="426"/>
      <c r="HR38" s="426"/>
      <c r="HS38" s="426"/>
      <c r="HT38" s="426"/>
      <c r="HU38" s="426"/>
      <c r="HV38" s="426"/>
      <c r="HW38" s="426"/>
      <c r="HX38" s="426"/>
      <c r="HY38" s="426"/>
      <c r="HZ38" s="32"/>
      <c r="IA38" s="64"/>
      <c r="IB38" s="57"/>
      <c r="IC38" s="57"/>
      <c r="ID38" s="57"/>
      <c r="IF38" s="444"/>
      <c r="IG38" s="434"/>
      <c r="IH38" s="444"/>
      <c r="II38" s="433"/>
      <c r="IJ38" s="433"/>
      <c r="IK38" s="434"/>
      <c r="IL38" s="76"/>
      <c r="IM38" s="57"/>
      <c r="IN38" s="57"/>
      <c r="IO38" s="57"/>
      <c r="IP38" s="57"/>
      <c r="IQ38" s="32"/>
      <c r="IR38" s="32"/>
      <c r="IS38" s="32"/>
      <c r="IT38" s="32"/>
      <c r="IU38" s="32"/>
      <c r="IV38" s="413" t="str">
        <f>TEXT(請求書!$D$15,"GGGEE年MM月分")</f>
        <v>明治33年01月分</v>
      </c>
      <c r="IW38" s="413"/>
      <c r="IX38" s="413"/>
      <c r="IY38" s="413"/>
      <c r="IZ38" s="413"/>
      <c r="JA38" s="413"/>
      <c r="JB38" s="413"/>
      <c r="JC38" s="413"/>
      <c r="JD38" s="232" t="s">
        <v>720</v>
      </c>
      <c r="JE38" s="232"/>
      <c r="JF38" s="232"/>
      <c r="JG38" s="232"/>
      <c r="JH38" s="232"/>
      <c r="JI38" s="232"/>
      <c r="JJ38" s="232"/>
      <c r="JK38" s="232"/>
      <c r="JL38" s="57" t="s">
        <v>40</v>
      </c>
      <c r="JM38" s="57"/>
      <c r="JN38" s="57"/>
      <c r="JO38" s="57"/>
      <c r="JP38" s="77"/>
      <c r="JQ38" s="57"/>
      <c r="JR38" s="232" t="s">
        <v>130</v>
      </c>
      <c r="JS38" s="232"/>
      <c r="JT38" s="232"/>
      <c r="JU38" s="410">
        <f ca="1">ES135</f>
        <v>0</v>
      </c>
      <c r="JV38" s="232"/>
      <c r="JW38" s="232"/>
      <c r="JX38" s="232"/>
      <c r="JY38" s="232"/>
      <c r="JZ38" s="232"/>
      <c r="KA38" s="232"/>
      <c r="KB38" s="232"/>
      <c r="KC38" s="232"/>
      <c r="KD38" s="77"/>
      <c r="KE38" s="57"/>
      <c r="KF38" s="32"/>
      <c r="KG38" s="32"/>
      <c r="KH38" s="153"/>
      <c r="KI38" s="154"/>
      <c r="KJ38" s="154"/>
      <c r="KK38" s="396"/>
      <c r="KL38" s="396"/>
      <c r="KM38" s="396" t="s">
        <v>733</v>
      </c>
      <c r="KN38" s="396"/>
      <c r="KO38" s="396"/>
      <c r="KP38" s="396"/>
      <c r="KQ38" s="396"/>
      <c r="KR38" s="396"/>
      <c r="KS38" s="396"/>
      <c r="KT38" s="396"/>
      <c r="KU38" s="396"/>
      <c r="KV38" s="396"/>
      <c r="KW38" s="396"/>
      <c r="KX38" s="396"/>
      <c r="KY38" s="396"/>
      <c r="KZ38" s="396"/>
      <c r="LA38" s="396"/>
      <c r="LB38" s="396"/>
      <c r="LC38" s="396" t="s">
        <v>734</v>
      </c>
      <c r="LD38" s="396"/>
      <c r="LE38" s="396"/>
      <c r="LF38" s="396"/>
      <c r="LG38" s="396"/>
      <c r="LH38" s="396"/>
      <c r="LI38" s="396"/>
      <c r="LJ38" s="396"/>
      <c r="LK38" s="396"/>
      <c r="LL38" s="396"/>
      <c r="LM38" s="396"/>
      <c r="LN38" s="396"/>
      <c r="LO38" s="396"/>
      <c r="LP38" s="396"/>
      <c r="LQ38" s="396"/>
      <c r="LR38" s="396"/>
      <c r="LS38" s="396"/>
      <c r="LT38" s="396"/>
      <c r="LU38" s="396"/>
      <c r="LV38" s="396"/>
      <c r="LW38" s="396"/>
      <c r="LX38" s="396"/>
      <c r="LY38" s="396"/>
      <c r="LZ38" s="396"/>
      <c r="MA38" s="396"/>
      <c r="MB38" s="396"/>
      <c r="MC38" s="396"/>
      <c r="MD38" s="396"/>
      <c r="ME38" s="396"/>
      <c r="MF38" s="396"/>
      <c r="MG38" s="396"/>
      <c r="MH38" s="396"/>
      <c r="MI38" s="154"/>
      <c r="MJ38" s="154"/>
      <c r="MK38" s="154"/>
      <c r="ML38" s="153"/>
      <c r="MM38" s="32"/>
      <c r="MN38" s="32"/>
    </row>
    <row r="39" spans="2:352" ht="18" customHeight="1" x14ac:dyDescent="0.15">
      <c r="B39" s="244"/>
      <c r="C39" s="244"/>
      <c r="D39" s="244"/>
      <c r="E39" s="268" t="str">
        <f>IF(B39="","",TEXT(TEXT(請求書!$D$15,"YYYY/MM") &amp; "/" &amp; TEXT(B39,"00"),"AAA"))</f>
        <v/>
      </c>
      <c r="F39" s="269"/>
      <c r="G39" s="269"/>
      <c r="H39" s="270"/>
      <c r="I39" s="271"/>
      <c r="J39" s="271"/>
      <c r="K39" s="271"/>
      <c r="L39" s="271"/>
      <c r="M39" s="271"/>
      <c r="N39" s="271"/>
      <c r="O39" s="272" t="str">
        <f t="shared" si="3"/>
        <v/>
      </c>
      <c r="P39" s="272"/>
      <c r="Q39" s="273" t="str">
        <f t="shared" si="48"/>
        <v/>
      </c>
      <c r="R39" s="274"/>
      <c r="S39" s="274"/>
      <c r="T39" s="274"/>
      <c r="U39" s="274"/>
      <c r="V39" s="275"/>
      <c r="W39" s="276" t="str">
        <f t="shared" si="38"/>
        <v/>
      </c>
      <c r="X39" s="277"/>
      <c r="Y39" s="277"/>
      <c r="Z39" s="277"/>
      <c r="AA39" s="278"/>
      <c r="AB39" s="249"/>
      <c r="AC39" s="250"/>
      <c r="AD39" s="249"/>
      <c r="AE39" s="250"/>
      <c r="AF39" s="251" t="str">
        <f t="shared" si="0"/>
        <v/>
      </c>
      <c r="AG39" s="252"/>
      <c r="AH39" s="253"/>
      <c r="AI39" s="254" t="str">
        <f t="shared" si="45"/>
        <v/>
      </c>
      <c r="AJ39" s="255"/>
      <c r="AK39" s="256"/>
      <c r="AL39" s="254" t="str">
        <f t="shared" si="46"/>
        <v/>
      </c>
      <c r="AM39" s="255"/>
      <c r="AN39" s="256"/>
      <c r="AO39" s="257"/>
      <c r="AP39" s="257"/>
      <c r="AQ39" s="257"/>
      <c r="AR39" s="257"/>
      <c r="AS39" s="244"/>
      <c r="AT39" s="244"/>
      <c r="AU39" s="244"/>
      <c r="AV39" s="244"/>
      <c r="AW39" s="100"/>
      <c r="AX39" s="90" t="e">
        <f t="shared" ca="1" si="4"/>
        <v>#N/A</v>
      </c>
      <c r="AY39" s="124" t="str">
        <f t="shared" si="39"/>
        <v/>
      </c>
      <c r="AZ39" s="125" t="str">
        <f t="shared" si="40"/>
        <v/>
      </c>
      <c r="BA39" s="126" t="str">
        <f t="shared" si="5"/>
        <v/>
      </c>
      <c r="BB39" s="126" t="str">
        <f t="shared" si="6"/>
        <v/>
      </c>
      <c r="BC39" s="127" t="str">
        <f t="shared" si="7"/>
        <v/>
      </c>
      <c r="BD39" s="127" t="str">
        <f t="shared" si="8"/>
        <v/>
      </c>
      <c r="BE39" s="126" t="str">
        <f t="shared" si="9"/>
        <v/>
      </c>
      <c r="BF39" s="126" t="str">
        <f t="shared" si="10"/>
        <v/>
      </c>
      <c r="BG39" s="128" t="str">
        <f t="shared" si="41"/>
        <v/>
      </c>
      <c r="BH39" s="124" t="str">
        <f t="shared" si="1"/>
        <v/>
      </c>
      <c r="BI39" s="128" t="e">
        <f ca="1">IF(AND($AX39&lt;&gt;"",BE39&lt;&gt;"",BG39&gt;=IF(BG40="",0,BG40)),SUM(INDIRECT("bh"&amp;ROW()-BG39+1):BH39),"")</f>
        <v>#N/A</v>
      </c>
      <c r="BJ39" s="128" t="e">
        <f t="shared" ca="1" si="11"/>
        <v>#N/A</v>
      </c>
      <c r="BK39" s="128" t="e">
        <f t="shared" ca="1" si="12"/>
        <v>#N/A</v>
      </c>
      <c r="BL39" s="128" t="e">
        <f ca="1">IF(BK39="","",LEFT(AX39,3)&amp;TEXT(VLOOKUP(BK39,基本設定!$D$3:$E$50,2,FALSE),"000"))</f>
        <v>#N/A</v>
      </c>
      <c r="BM39" s="128" t="e">
        <f ca="1">IF(BL39="","",VLOOKUP(BL39,単価設定!$A$3:$F$477,6,FALSE))</f>
        <v>#N/A</v>
      </c>
      <c r="BN39" s="128" t="str">
        <f t="shared" si="42"/>
        <v/>
      </c>
      <c r="BO39" s="128" t="str">
        <f t="shared" si="13"/>
        <v/>
      </c>
      <c r="BP39" s="124" t="str">
        <f t="shared" si="14"/>
        <v/>
      </c>
      <c r="BQ39" s="128" t="str">
        <f t="shared" si="15"/>
        <v/>
      </c>
      <c r="BR39" s="129" t="str">
        <f t="shared" si="16"/>
        <v/>
      </c>
      <c r="BS39" s="129" t="str">
        <f t="shared" si="17"/>
        <v/>
      </c>
      <c r="BT39" s="127" t="str">
        <f t="shared" si="18"/>
        <v/>
      </c>
      <c r="BU39" s="127" t="str">
        <f t="shared" si="19"/>
        <v/>
      </c>
      <c r="BV39" s="126" t="str">
        <f t="shared" si="20"/>
        <v/>
      </c>
      <c r="BW39" s="126" t="str">
        <f t="shared" si="21"/>
        <v/>
      </c>
      <c r="BX39" s="128" t="str">
        <f t="shared" si="43"/>
        <v/>
      </c>
      <c r="BY39" s="124" t="str">
        <f t="shared" si="2"/>
        <v/>
      </c>
      <c r="BZ39" s="128" t="e">
        <f ca="1">IF(AND($AX39&lt;&gt;"",BV39&lt;&gt;"",BX39&gt;=IF(BX40="",0,BX40)),SUM(INDIRECT("by" &amp; ROW()-BX39+1):BY39),"")</f>
        <v>#N/A</v>
      </c>
      <c r="CA39" s="128" t="e">
        <f t="shared" ca="1" si="22"/>
        <v>#N/A</v>
      </c>
      <c r="CB39" s="128" t="e">
        <f t="shared" ca="1" si="23"/>
        <v>#N/A</v>
      </c>
      <c r="CC39" s="128" t="e">
        <f ca="1">IF(CB39="","",LEFT($AX39,3)&amp;TEXT(VLOOKUP(CB39,基本設定!$D$3:$E$50,2,FALSE),"100"))</f>
        <v>#N/A</v>
      </c>
      <c r="CD39" s="128" t="e">
        <f ca="1">IF(CC39="","",VLOOKUP(CC39,単価設定!$A$3:$F$477,6,FALSE))</f>
        <v>#N/A</v>
      </c>
      <c r="CE39" s="128" t="str">
        <f t="shared" si="44"/>
        <v/>
      </c>
      <c r="CF39" s="128" t="str">
        <f t="shared" si="24"/>
        <v/>
      </c>
      <c r="CG39" s="128" t="e">
        <f t="shared" ca="1" si="25"/>
        <v>#N/A</v>
      </c>
      <c r="CH39" s="128" t="e">
        <f ca="1">IF(CG39="","",VLOOKUP(CG39,単価設定!$A$3:$F$478,6,FALSE))</f>
        <v>#N/A</v>
      </c>
      <c r="CI39" s="128" t="e">
        <f t="shared" ca="1" si="26"/>
        <v>#N/A</v>
      </c>
      <c r="CJ39" s="128" t="e">
        <f ca="1">IF(CI39="","",VLOOKUP(CI39,単価設定!$A$3:$F$478,6,FALSE))</f>
        <v>#N/A</v>
      </c>
      <c r="CK39" s="128" t="e">
        <f t="shared" ca="1" si="27"/>
        <v>#N/A</v>
      </c>
      <c r="CL39" s="128" t="e">
        <f ca="1">SUM(CK$15:$CK39)</f>
        <v>#N/A</v>
      </c>
      <c r="CM39" s="128" t="e">
        <f t="shared" ca="1" si="28"/>
        <v>#N/A</v>
      </c>
      <c r="CN39" s="128" t="e">
        <f t="shared" ca="1" si="47"/>
        <v>#N/A</v>
      </c>
      <c r="CO39" s="128" t="e">
        <f t="shared" ca="1" si="29"/>
        <v>#N/A</v>
      </c>
      <c r="CP39" s="146" t="e">
        <f t="shared" ca="1" si="30"/>
        <v>#N/A</v>
      </c>
      <c r="CQ39" s="146" t="e">
        <f t="shared" ca="1" si="31"/>
        <v>#N/A</v>
      </c>
      <c r="CR39" s="146" t="e">
        <f t="shared" ca="1" si="32"/>
        <v>#N/A</v>
      </c>
      <c r="CS39" s="146" t="e">
        <f t="shared" ca="1" si="33"/>
        <v>#N/A</v>
      </c>
      <c r="CT39" s="128" t="e">
        <f ca="1">IF(BL39&lt;&gt;"",IF(COUNTIF(BL$15:BL39,BL39)=1,ROW(),""),"")</f>
        <v>#N/A</v>
      </c>
      <c r="CU39" s="128" t="e">
        <f ca="1">IF(CB39&lt;&gt;"",IF(COUNTIF(CB$15:CB39,CB39)=1,ROW(),""),"")</f>
        <v>#N/A</v>
      </c>
      <c r="CV39" s="128" t="e">
        <f ca="1">IF(CG39&lt;&gt;"",IF(COUNTIF(CG$15:CG39,CG39)=1,ROW(),""),"")</f>
        <v>#N/A</v>
      </c>
      <c r="CW39" s="146" t="e">
        <f ca="1">IF(CI39&lt;&gt;"",IF(COUNTIF(CI$15:CI39,CI39)=1,ROW(),""),"")</f>
        <v>#N/A</v>
      </c>
      <c r="CX39" s="128" t="str">
        <f t="shared" ca="1" si="34"/>
        <v/>
      </c>
      <c r="CY39" s="128" t="str">
        <f t="shared" ca="1" si="35"/>
        <v/>
      </c>
      <c r="CZ39" s="128" t="str">
        <f t="shared" ca="1" si="36"/>
        <v/>
      </c>
      <c r="DA39" s="146" t="str">
        <f t="shared" ca="1" si="37"/>
        <v/>
      </c>
      <c r="DB39" s="32"/>
      <c r="DD39" s="65"/>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64"/>
      <c r="FH39" s="32"/>
      <c r="FI39" s="32"/>
      <c r="FJ39" s="32"/>
      <c r="FK39" s="32"/>
      <c r="FL39" s="65"/>
      <c r="FN39" s="427"/>
      <c r="FO39" s="427"/>
      <c r="FP39" s="427"/>
      <c r="FQ39" s="427"/>
      <c r="FR39" s="427"/>
      <c r="FS39" s="427"/>
      <c r="FT39" s="427"/>
      <c r="FU39" s="427"/>
      <c r="FV39" s="427"/>
      <c r="FW39" s="427"/>
      <c r="FX39" s="231"/>
      <c r="FY39" s="232"/>
      <c r="FZ39" s="232"/>
      <c r="GA39" s="232"/>
      <c r="GB39" s="232"/>
      <c r="GC39" s="232"/>
      <c r="GD39" s="232"/>
      <c r="GE39" s="232"/>
      <c r="GF39" s="232"/>
      <c r="GG39" s="232"/>
      <c r="GH39" s="233"/>
      <c r="GI39" s="433"/>
      <c r="GJ39" s="433"/>
      <c r="GK39" s="433"/>
      <c r="GL39" s="433"/>
      <c r="GM39" s="433"/>
      <c r="GN39" s="433"/>
      <c r="GO39" s="433"/>
      <c r="GP39" s="433"/>
      <c r="GQ39" s="433"/>
      <c r="GR39" s="433"/>
      <c r="GS39" s="433"/>
      <c r="GT39" s="434"/>
      <c r="GU39" s="426"/>
      <c r="GV39" s="426"/>
      <c r="GW39" s="426"/>
      <c r="GX39" s="426"/>
      <c r="GY39" s="426"/>
      <c r="GZ39" s="426"/>
      <c r="HA39" s="426"/>
      <c r="HB39" s="426"/>
      <c r="HC39" s="426"/>
      <c r="HD39" s="426"/>
      <c r="HE39" s="426"/>
      <c r="HF39" s="426"/>
      <c r="HG39" s="426"/>
      <c r="HH39" s="426"/>
      <c r="HI39" s="426"/>
      <c r="HJ39" s="426"/>
      <c r="HK39" s="426"/>
      <c r="HL39" s="426"/>
      <c r="HM39" s="426"/>
      <c r="HN39" s="426"/>
      <c r="HO39" s="426"/>
      <c r="HP39" s="426"/>
      <c r="HQ39" s="426"/>
      <c r="HR39" s="426"/>
      <c r="HS39" s="426"/>
      <c r="HT39" s="426"/>
      <c r="HU39" s="426"/>
      <c r="HV39" s="426"/>
      <c r="HW39" s="426"/>
      <c r="HX39" s="426"/>
      <c r="HY39" s="426"/>
      <c r="HZ39" s="32"/>
      <c r="IA39" s="64"/>
      <c r="IB39" s="57"/>
      <c r="IC39" s="57"/>
      <c r="ID39" s="57"/>
      <c r="IF39" s="444"/>
      <c r="IG39" s="434"/>
      <c r="IH39" s="445"/>
      <c r="II39" s="435"/>
      <c r="IJ39" s="435"/>
      <c r="IK39" s="436"/>
      <c r="IL39" s="79"/>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1"/>
      <c r="JQ39" s="57"/>
      <c r="JR39" s="57"/>
      <c r="JS39" s="57"/>
      <c r="JT39" s="57"/>
      <c r="JU39" s="57"/>
      <c r="JV39" s="57"/>
      <c r="JW39" s="57"/>
      <c r="JX39" s="57"/>
      <c r="JY39" s="57"/>
      <c r="JZ39" s="57"/>
      <c r="KA39" s="57"/>
      <c r="KB39" s="57"/>
      <c r="KC39" s="57"/>
      <c r="KD39" s="77"/>
      <c r="KE39" s="57"/>
      <c r="KF39" s="32"/>
      <c r="KG39" s="32"/>
      <c r="KH39" s="153"/>
      <c r="KI39" s="154"/>
      <c r="KJ39" s="154"/>
      <c r="KK39" s="396"/>
      <c r="KL39" s="396"/>
      <c r="KM39" s="396"/>
      <c r="KN39" s="396"/>
      <c r="KO39" s="396"/>
      <c r="KP39" s="396"/>
      <c r="KQ39" s="396"/>
      <c r="KR39" s="396"/>
      <c r="KS39" s="396"/>
      <c r="KT39" s="396"/>
      <c r="KU39" s="396"/>
      <c r="KV39" s="396"/>
      <c r="KW39" s="396"/>
      <c r="KX39" s="396"/>
      <c r="KY39" s="396"/>
      <c r="KZ39" s="396"/>
      <c r="LA39" s="396"/>
      <c r="LB39" s="396"/>
      <c r="LC39" s="396"/>
      <c r="LD39" s="396"/>
      <c r="LE39" s="396"/>
      <c r="LF39" s="396"/>
      <c r="LG39" s="396"/>
      <c r="LH39" s="396"/>
      <c r="LI39" s="396"/>
      <c r="LJ39" s="396"/>
      <c r="LK39" s="396"/>
      <c r="LL39" s="396"/>
      <c r="LM39" s="396"/>
      <c r="LN39" s="396"/>
      <c r="LO39" s="396"/>
      <c r="LP39" s="396"/>
      <c r="LQ39" s="396"/>
      <c r="LR39" s="396"/>
      <c r="LS39" s="396"/>
      <c r="LT39" s="396"/>
      <c r="LU39" s="396"/>
      <c r="LV39" s="396"/>
      <c r="LW39" s="396"/>
      <c r="LX39" s="396"/>
      <c r="LY39" s="396"/>
      <c r="LZ39" s="396"/>
      <c r="MA39" s="396"/>
      <c r="MB39" s="396"/>
      <c r="MC39" s="396"/>
      <c r="MD39" s="396"/>
      <c r="ME39" s="396"/>
      <c r="MF39" s="396"/>
      <c r="MG39" s="396"/>
      <c r="MH39" s="396"/>
      <c r="MI39" s="154"/>
      <c r="MJ39" s="154"/>
      <c r="MK39" s="154"/>
      <c r="ML39" s="153"/>
      <c r="MM39" s="32"/>
      <c r="MN39" s="32"/>
    </row>
    <row r="40" spans="2:352" ht="18" customHeight="1" x14ac:dyDescent="0.15">
      <c r="B40" s="244"/>
      <c r="C40" s="244"/>
      <c r="D40" s="244"/>
      <c r="E40" s="268" t="str">
        <f>IF(B40="","",TEXT(TEXT(請求書!$D$15,"YYYY/MM") &amp; "/" &amp; TEXT(B40,"00"),"AAA"))</f>
        <v/>
      </c>
      <c r="F40" s="269"/>
      <c r="G40" s="269"/>
      <c r="H40" s="270"/>
      <c r="I40" s="271"/>
      <c r="J40" s="271"/>
      <c r="K40" s="271"/>
      <c r="L40" s="271"/>
      <c r="M40" s="271"/>
      <c r="N40" s="271"/>
      <c r="O40" s="272" t="str">
        <f t="shared" si="3"/>
        <v/>
      </c>
      <c r="P40" s="272"/>
      <c r="Q40" s="273" t="str">
        <f t="shared" si="48"/>
        <v/>
      </c>
      <c r="R40" s="274"/>
      <c r="S40" s="274"/>
      <c r="T40" s="274"/>
      <c r="U40" s="274"/>
      <c r="V40" s="275"/>
      <c r="W40" s="276" t="str">
        <f t="shared" si="38"/>
        <v/>
      </c>
      <c r="X40" s="277"/>
      <c r="Y40" s="277"/>
      <c r="Z40" s="277"/>
      <c r="AA40" s="278"/>
      <c r="AB40" s="249"/>
      <c r="AC40" s="250"/>
      <c r="AD40" s="249"/>
      <c r="AE40" s="250"/>
      <c r="AF40" s="251" t="str">
        <f t="shared" si="0"/>
        <v/>
      </c>
      <c r="AG40" s="252"/>
      <c r="AH40" s="253"/>
      <c r="AI40" s="254" t="str">
        <f t="shared" si="45"/>
        <v/>
      </c>
      <c r="AJ40" s="255"/>
      <c r="AK40" s="256"/>
      <c r="AL40" s="254" t="str">
        <f t="shared" si="46"/>
        <v/>
      </c>
      <c r="AM40" s="255"/>
      <c r="AN40" s="256"/>
      <c r="AO40" s="257"/>
      <c r="AP40" s="257"/>
      <c r="AQ40" s="257"/>
      <c r="AR40" s="257"/>
      <c r="AS40" s="244"/>
      <c r="AT40" s="244"/>
      <c r="AU40" s="244"/>
      <c r="AV40" s="244"/>
      <c r="AW40" s="100"/>
      <c r="AX40" s="90" t="e">
        <f t="shared" ca="1" si="4"/>
        <v>#N/A</v>
      </c>
      <c r="AY40" s="124" t="str">
        <f t="shared" si="39"/>
        <v/>
      </c>
      <c r="AZ40" s="125" t="str">
        <f t="shared" si="40"/>
        <v/>
      </c>
      <c r="BA40" s="126" t="str">
        <f t="shared" si="5"/>
        <v/>
      </c>
      <c r="BB40" s="126" t="str">
        <f t="shared" si="6"/>
        <v/>
      </c>
      <c r="BC40" s="127" t="str">
        <f t="shared" si="7"/>
        <v/>
      </c>
      <c r="BD40" s="127" t="str">
        <f t="shared" si="8"/>
        <v/>
      </c>
      <c r="BE40" s="126" t="str">
        <f t="shared" si="9"/>
        <v/>
      </c>
      <c r="BF40" s="126" t="str">
        <f t="shared" si="10"/>
        <v/>
      </c>
      <c r="BG40" s="128" t="str">
        <f t="shared" si="41"/>
        <v/>
      </c>
      <c r="BH40" s="124" t="str">
        <f t="shared" si="1"/>
        <v/>
      </c>
      <c r="BI40" s="128" t="e">
        <f ca="1">IF(AND($AX40&lt;&gt;"",BE40&lt;&gt;"",BG40&gt;=IF(BG41="",0,BG41)),SUM(INDIRECT("bh"&amp;ROW()-BG40+1):BH40),"")</f>
        <v>#N/A</v>
      </c>
      <c r="BJ40" s="128" t="e">
        <f t="shared" ca="1" si="11"/>
        <v>#N/A</v>
      </c>
      <c r="BK40" s="128" t="e">
        <f t="shared" ca="1" si="12"/>
        <v>#N/A</v>
      </c>
      <c r="BL40" s="128" t="e">
        <f ca="1">IF(BK40="","",LEFT(AX40,3)&amp;TEXT(VLOOKUP(BK40,基本設定!$D$3:$E$50,2,FALSE),"000"))</f>
        <v>#N/A</v>
      </c>
      <c r="BM40" s="128" t="e">
        <f ca="1">IF(BL40="","",VLOOKUP(BL40,単価設定!$A$3:$F$477,6,FALSE))</f>
        <v>#N/A</v>
      </c>
      <c r="BN40" s="128" t="str">
        <f t="shared" si="42"/>
        <v/>
      </c>
      <c r="BO40" s="128" t="str">
        <f t="shared" si="13"/>
        <v/>
      </c>
      <c r="BP40" s="124" t="str">
        <f t="shared" si="14"/>
        <v/>
      </c>
      <c r="BQ40" s="128" t="str">
        <f t="shared" si="15"/>
        <v/>
      </c>
      <c r="BR40" s="129" t="str">
        <f t="shared" si="16"/>
        <v/>
      </c>
      <c r="BS40" s="129" t="str">
        <f t="shared" si="17"/>
        <v/>
      </c>
      <c r="BT40" s="127" t="str">
        <f t="shared" si="18"/>
        <v/>
      </c>
      <c r="BU40" s="127" t="str">
        <f t="shared" si="19"/>
        <v/>
      </c>
      <c r="BV40" s="126" t="str">
        <f t="shared" si="20"/>
        <v/>
      </c>
      <c r="BW40" s="126" t="str">
        <f t="shared" si="21"/>
        <v/>
      </c>
      <c r="BX40" s="128" t="str">
        <f t="shared" si="43"/>
        <v/>
      </c>
      <c r="BY40" s="124" t="str">
        <f t="shared" si="2"/>
        <v/>
      </c>
      <c r="BZ40" s="128" t="e">
        <f ca="1">IF(AND($AX40&lt;&gt;"",BV40&lt;&gt;"",BX40&gt;=IF(BX41="",0,BX41)),SUM(INDIRECT("by" &amp; ROW()-BX40+1):BY40),"")</f>
        <v>#N/A</v>
      </c>
      <c r="CA40" s="128" t="e">
        <f t="shared" ca="1" si="22"/>
        <v>#N/A</v>
      </c>
      <c r="CB40" s="128" t="e">
        <f t="shared" ca="1" si="23"/>
        <v>#N/A</v>
      </c>
      <c r="CC40" s="128" t="e">
        <f ca="1">IF(CB40="","",LEFT($AX40,3)&amp;TEXT(VLOOKUP(CB40,基本設定!$D$3:$E$50,2,FALSE),"100"))</f>
        <v>#N/A</v>
      </c>
      <c r="CD40" s="128" t="e">
        <f ca="1">IF(CC40="","",VLOOKUP(CC40,単価設定!$A$3:$F$477,6,FALSE))</f>
        <v>#N/A</v>
      </c>
      <c r="CE40" s="128" t="str">
        <f t="shared" si="44"/>
        <v/>
      </c>
      <c r="CF40" s="128" t="str">
        <f t="shared" si="24"/>
        <v/>
      </c>
      <c r="CG40" s="128" t="e">
        <f t="shared" ca="1" si="25"/>
        <v>#N/A</v>
      </c>
      <c r="CH40" s="128" t="e">
        <f ca="1">IF(CG40="","",VLOOKUP(CG40,単価設定!$A$3:$F$478,6,FALSE))</f>
        <v>#N/A</v>
      </c>
      <c r="CI40" s="128" t="e">
        <f t="shared" ca="1" si="26"/>
        <v>#N/A</v>
      </c>
      <c r="CJ40" s="128" t="e">
        <f ca="1">IF(CI40="","",VLOOKUP(CI40,単価設定!$A$3:$F$478,6,FALSE))</f>
        <v>#N/A</v>
      </c>
      <c r="CK40" s="128" t="e">
        <f t="shared" ca="1" si="27"/>
        <v>#N/A</v>
      </c>
      <c r="CL40" s="128" t="e">
        <f ca="1">SUM(CK$15:$CK40)</f>
        <v>#N/A</v>
      </c>
      <c r="CM40" s="128" t="e">
        <f t="shared" ca="1" si="28"/>
        <v>#N/A</v>
      </c>
      <c r="CN40" s="128" t="e">
        <f t="shared" ca="1" si="47"/>
        <v>#N/A</v>
      </c>
      <c r="CO40" s="128" t="e">
        <f t="shared" ca="1" si="29"/>
        <v>#N/A</v>
      </c>
      <c r="CP40" s="146" t="e">
        <f t="shared" ca="1" si="30"/>
        <v>#N/A</v>
      </c>
      <c r="CQ40" s="146" t="e">
        <f t="shared" ca="1" si="31"/>
        <v>#N/A</v>
      </c>
      <c r="CR40" s="146" t="e">
        <f t="shared" ca="1" si="32"/>
        <v>#N/A</v>
      </c>
      <c r="CS40" s="146" t="e">
        <f t="shared" ca="1" si="33"/>
        <v>#N/A</v>
      </c>
      <c r="CT40" s="128" t="e">
        <f ca="1">IF(BL40&lt;&gt;"",IF(COUNTIF(BL$15:BL40,BL40)=1,ROW(),""),"")</f>
        <v>#N/A</v>
      </c>
      <c r="CU40" s="128" t="e">
        <f ca="1">IF(CB40&lt;&gt;"",IF(COUNTIF(CB$15:CB40,CB40)=1,ROW(),""),"")</f>
        <v>#N/A</v>
      </c>
      <c r="CV40" s="128" t="e">
        <f ca="1">IF(CG40&lt;&gt;"",IF(COUNTIF(CG$15:CG40,CG40)=1,ROW(),""),"")</f>
        <v>#N/A</v>
      </c>
      <c r="CW40" s="146" t="e">
        <f ca="1">IF(CI40&lt;&gt;"",IF(COUNTIF(CI$15:CI40,CI40)=1,ROW(),""),"")</f>
        <v>#N/A</v>
      </c>
      <c r="CX40" s="128" t="str">
        <f t="shared" ca="1" si="34"/>
        <v/>
      </c>
      <c r="CY40" s="128" t="str">
        <f t="shared" ca="1" si="35"/>
        <v/>
      </c>
      <c r="CZ40" s="128" t="str">
        <f t="shared" ca="1" si="36"/>
        <v/>
      </c>
      <c r="DA40" s="146" t="str">
        <f t="shared" ca="1" si="37"/>
        <v/>
      </c>
      <c r="DB40" s="32"/>
      <c r="DD40" s="65"/>
      <c r="DE40" s="258" t="s">
        <v>137</v>
      </c>
      <c r="DF40" s="259"/>
      <c r="DG40" s="259"/>
      <c r="DH40" s="259"/>
      <c r="DI40" s="259"/>
      <c r="DJ40" s="259"/>
      <c r="DK40" s="259"/>
      <c r="DL40" s="259"/>
      <c r="DM40" s="259"/>
      <c r="DN40" s="259"/>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60"/>
      <c r="ER40" s="279" t="s">
        <v>136</v>
      </c>
      <c r="ES40" s="265">
        <f ca="1">IF(OR(ISERROR(AF47),ISERROR(AY5)),0,(IF(AND(AY5&lt;&gt;"",AF47&gt;AY5),AY5,AF47)))</f>
        <v>0</v>
      </c>
      <c r="ET40" s="265"/>
      <c r="EU40" s="265"/>
      <c r="EV40" s="265"/>
      <c r="EW40" s="265"/>
      <c r="EX40" s="265"/>
      <c r="EY40" s="265"/>
      <c r="EZ40" s="265"/>
      <c r="FA40" s="265"/>
      <c r="FB40" s="281"/>
      <c r="FC40" s="279"/>
      <c r="FD40" s="283"/>
      <c r="FE40" s="283"/>
      <c r="FF40" s="284"/>
      <c r="FG40" s="64"/>
      <c r="FH40" s="32"/>
      <c r="FI40" s="32"/>
      <c r="FJ40" s="32"/>
      <c r="FK40" s="32"/>
      <c r="FL40" s="65"/>
      <c r="FN40" s="427"/>
      <c r="FO40" s="427"/>
      <c r="FP40" s="427"/>
      <c r="FQ40" s="427"/>
      <c r="FR40" s="427"/>
      <c r="FS40" s="427"/>
      <c r="FT40" s="427"/>
      <c r="FU40" s="427"/>
      <c r="FV40" s="427"/>
      <c r="FW40" s="427"/>
      <c r="FX40" s="261"/>
      <c r="FY40" s="262"/>
      <c r="FZ40" s="262"/>
      <c r="GA40" s="262"/>
      <c r="GB40" s="262"/>
      <c r="GC40" s="262"/>
      <c r="GD40" s="262"/>
      <c r="GE40" s="262"/>
      <c r="GF40" s="262"/>
      <c r="GG40" s="262"/>
      <c r="GH40" s="263"/>
      <c r="GI40" s="435"/>
      <c r="GJ40" s="435"/>
      <c r="GK40" s="435"/>
      <c r="GL40" s="435"/>
      <c r="GM40" s="435"/>
      <c r="GN40" s="435"/>
      <c r="GO40" s="435"/>
      <c r="GP40" s="435"/>
      <c r="GQ40" s="435"/>
      <c r="GR40" s="435"/>
      <c r="GS40" s="435"/>
      <c r="GT40" s="436"/>
      <c r="GU40" s="426"/>
      <c r="GV40" s="426"/>
      <c r="GW40" s="426"/>
      <c r="GX40" s="426"/>
      <c r="GY40" s="426"/>
      <c r="GZ40" s="426"/>
      <c r="HA40" s="426"/>
      <c r="HB40" s="426"/>
      <c r="HC40" s="426"/>
      <c r="HD40" s="426"/>
      <c r="HE40" s="426"/>
      <c r="HF40" s="426"/>
      <c r="HG40" s="426"/>
      <c r="HH40" s="426"/>
      <c r="HI40" s="426"/>
      <c r="HJ40" s="426"/>
      <c r="HK40" s="426"/>
      <c r="HL40" s="426"/>
      <c r="HM40" s="426"/>
      <c r="HN40" s="426"/>
      <c r="HO40" s="426"/>
      <c r="HP40" s="426"/>
      <c r="HQ40" s="426"/>
      <c r="HR40" s="426"/>
      <c r="HS40" s="426"/>
      <c r="HT40" s="426"/>
      <c r="HU40" s="426"/>
      <c r="HV40" s="426"/>
      <c r="HW40" s="426"/>
      <c r="HX40" s="426"/>
      <c r="HY40" s="426"/>
      <c r="HZ40" s="32"/>
      <c r="IA40" s="64"/>
      <c r="IB40" s="57"/>
      <c r="IC40" s="57"/>
      <c r="ID40" s="57"/>
      <c r="IF40" s="444"/>
      <c r="IG40" s="434"/>
      <c r="IH40" s="425" t="s">
        <v>723</v>
      </c>
      <c r="II40" s="426"/>
      <c r="IJ40" s="426"/>
      <c r="IK40" s="426"/>
      <c r="IL40" s="72"/>
      <c r="IM40" s="82"/>
      <c r="IN40" s="82"/>
      <c r="IO40" s="82"/>
      <c r="IP40" s="82"/>
      <c r="IQ40" s="82"/>
      <c r="IR40" s="82"/>
      <c r="IS40" s="82"/>
      <c r="IT40" s="82"/>
      <c r="IU40" s="82"/>
      <c r="IV40" s="82"/>
      <c r="IW40" s="82"/>
      <c r="IX40" s="82"/>
      <c r="IY40" s="82"/>
      <c r="IZ40" s="82"/>
      <c r="JA40" s="82"/>
      <c r="JB40" s="82"/>
      <c r="JC40" s="82"/>
      <c r="JD40" s="82"/>
      <c r="JE40" s="82"/>
      <c r="JF40" s="82"/>
      <c r="JG40" s="82"/>
      <c r="JH40" s="82"/>
      <c r="JI40" s="82"/>
      <c r="JJ40" s="82"/>
      <c r="JK40" s="82"/>
      <c r="JL40" s="82"/>
      <c r="JM40" s="82"/>
      <c r="JN40" s="82"/>
      <c r="JO40" s="82"/>
      <c r="JP40" s="82"/>
      <c r="JQ40" s="72"/>
      <c r="JR40" s="82"/>
      <c r="JS40" s="82"/>
      <c r="JT40" s="82"/>
      <c r="JU40" s="82"/>
      <c r="JV40" s="82"/>
      <c r="JW40" s="82"/>
      <c r="JX40" s="82"/>
      <c r="JY40" s="82"/>
      <c r="JZ40" s="82"/>
      <c r="KA40" s="82"/>
      <c r="KB40" s="82"/>
      <c r="KC40" s="82"/>
      <c r="KD40" s="73"/>
      <c r="KE40" s="57"/>
      <c r="KF40" s="32"/>
      <c r="KG40" s="32"/>
      <c r="KH40" s="153"/>
      <c r="KI40" s="154"/>
      <c r="KJ40" s="154"/>
      <c r="KK40" s="396"/>
      <c r="KL40" s="396"/>
      <c r="KM40" s="420" t="s">
        <v>736</v>
      </c>
      <c r="KN40" s="421"/>
      <c r="KO40" s="421"/>
      <c r="KP40" s="421"/>
      <c r="KQ40" s="421"/>
      <c r="KR40" s="421"/>
      <c r="KS40" s="421"/>
      <c r="KT40" s="421"/>
      <c r="KU40" s="421"/>
      <c r="KV40" s="421"/>
      <c r="KW40" s="421"/>
      <c r="KX40" s="421"/>
      <c r="KY40" s="421"/>
      <c r="KZ40" s="421"/>
      <c r="LA40" s="421"/>
      <c r="LB40" s="424"/>
      <c r="LC40" s="408" t="str">
        <f>LC15</f>
        <v>①</v>
      </c>
      <c r="LD40" s="408"/>
      <c r="LE40" s="408"/>
      <c r="LF40" s="408"/>
      <c r="LG40" s="408"/>
      <c r="LH40" s="408"/>
      <c r="LI40" s="408"/>
      <c r="LJ40" s="408"/>
      <c r="LK40" s="408"/>
      <c r="LL40" s="408"/>
      <c r="LM40" s="408"/>
      <c r="LN40" s="408"/>
      <c r="LO40" s="408"/>
      <c r="LP40" s="408"/>
      <c r="LQ40" s="408"/>
      <c r="LR40" s="408"/>
      <c r="LS40" s="408"/>
      <c r="LT40" s="408"/>
      <c r="LU40" s="408"/>
      <c r="LV40" s="396"/>
      <c r="LW40" s="396"/>
      <c r="LX40" s="396"/>
      <c r="LY40" s="396"/>
      <c r="LZ40" s="396"/>
      <c r="MA40" s="396"/>
      <c r="MB40" s="396"/>
      <c r="MC40" s="396"/>
      <c r="MD40" s="396"/>
      <c r="ME40" s="396"/>
      <c r="MF40" s="396"/>
      <c r="MG40" s="396"/>
      <c r="MH40" s="396"/>
      <c r="MI40" s="154"/>
      <c r="MJ40" s="154"/>
      <c r="MK40" s="154"/>
      <c r="ML40" s="153"/>
      <c r="MM40" s="32"/>
      <c r="MN40" s="32"/>
    </row>
    <row r="41" spans="2:352" ht="18" customHeight="1" x14ac:dyDescent="0.15">
      <c r="B41" s="244"/>
      <c r="C41" s="244"/>
      <c r="D41" s="244"/>
      <c r="E41" s="268" t="str">
        <f>IF(B41="","",TEXT(TEXT(請求書!$D$15,"YYYY/MM") &amp; "/" &amp; TEXT(B41,"00"),"AAA"))</f>
        <v/>
      </c>
      <c r="F41" s="269"/>
      <c r="G41" s="269"/>
      <c r="H41" s="270"/>
      <c r="I41" s="271"/>
      <c r="J41" s="271"/>
      <c r="K41" s="271"/>
      <c r="L41" s="271"/>
      <c r="M41" s="271"/>
      <c r="N41" s="271"/>
      <c r="O41" s="272" t="str">
        <f t="shared" si="3"/>
        <v/>
      </c>
      <c r="P41" s="272"/>
      <c r="Q41" s="273" t="str">
        <f t="shared" si="48"/>
        <v/>
      </c>
      <c r="R41" s="274"/>
      <c r="S41" s="274"/>
      <c r="T41" s="274"/>
      <c r="U41" s="274"/>
      <c r="V41" s="275"/>
      <c r="W41" s="276" t="str">
        <f t="shared" si="38"/>
        <v/>
      </c>
      <c r="X41" s="277"/>
      <c r="Y41" s="277"/>
      <c r="Z41" s="277"/>
      <c r="AA41" s="278"/>
      <c r="AB41" s="249"/>
      <c r="AC41" s="250"/>
      <c r="AD41" s="249"/>
      <c r="AE41" s="250"/>
      <c r="AF41" s="251" t="str">
        <f t="shared" si="0"/>
        <v/>
      </c>
      <c r="AG41" s="252"/>
      <c r="AH41" s="253"/>
      <c r="AI41" s="254" t="str">
        <f t="shared" si="45"/>
        <v/>
      </c>
      <c r="AJ41" s="255"/>
      <c r="AK41" s="256"/>
      <c r="AL41" s="254" t="str">
        <f t="shared" si="46"/>
        <v/>
      </c>
      <c r="AM41" s="255"/>
      <c r="AN41" s="256"/>
      <c r="AO41" s="257"/>
      <c r="AP41" s="257"/>
      <c r="AQ41" s="257"/>
      <c r="AR41" s="257"/>
      <c r="AS41" s="244"/>
      <c r="AT41" s="244"/>
      <c r="AU41" s="244"/>
      <c r="AV41" s="244"/>
      <c r="AW41" s="100"/>
      <c r="AX41" s="90" t="e">
        <f t="shared" ca="1" si="4"/>
        <v>#N/A</v>
      </c>
      <c r="AY41" s="124" t="str">
        <f t="shared" si="39"/>
        <v/>
      </c>
      <c r="AZ41" s="125" t="str">
        <f t="shared" si="40"/>
        <v/>
      </c>
      <c r="BA41" s="126" t="str">
        <f t="shared" si="5"/>
        <v/>
      </c>
      <c r="BB41" s="126" t="str">
        <f t="shared" si="6"/>
        <v/>
      </c>
      <c r="BC41" s="127" t="str">
        <f t="shared" si="7"/>
        <v/>
      </c>
      <c r="BD41" s="127" t="str">
        <f t="shared" si="8"/>
        <v/>
      </c>
      <c r="BE41" s="126" t="str">
        <f t="shared" si="9"/>
        <v/>
      </c>
      <c r="BF41" s="126" t="str">
        <f t="shared" si="10"/>
        <v/>
      </c>
      <c r="BG41" s="128" t="str">
        <f t="shared" si="41"/>
        <v/>
      </c>
      <c r="BH41" s="124" t="str">
        <f t="shared" si="1"/>
        <v/>
      </c>
      <c r="BI41" s="128" t="e">
        <f ca="1">IF(AND($AX41&lt;&gt;"",BE41&lt;&gt;"",BG41&gt;=IF(BG42="",0,BG42)),SUM(INDIRECT("bh"&amp;ROW()-BG41+1):BH41),"")</f>
        <v>#N/A</v>
      </c>
      <c r="BJ41" s="128" t="e">
        <f t="shared" ca="1" si="11"/>
        <v>#N/A</v>
      </c>
      <c r="BK41" s="128" t="e">
        <f t="shared" ca="1" si="12"/>
        <v>#N/A</v>
      </c>
      <c r="BL41" s="128" t="e">
        <f ca="1">IF(BK41="","",LEFT(AX41,3)&amp;TEXT(VLOOKUP(BK41,基本設定!$D$3:$E$50,2,FALSE),"000"))</f>
        <v>#N/A</v>
      </c>
      <c r="BM41" s="128" t="e">
        <f ca="1">IF(BL41="","",VLOOKUP(BL41,単価設定!$A$3:$F$477,6,FALSE))</f>
        <v>#N/A</v>
      </c>
      <c r="BN41" s="128" t="str">
        <f t="shared" si="42"/>
        <v/>
      </c>
      <c r="BO41" s="128" t="str">
        <f t="shared" si="13"/>
        <v/>
      </c>
      <c r="BP41" s="124" t="str">
        <f t="shared" si="14"/>
        <v/>
      </c>
      <c r="BQ41" s="128" t="str">
        <f t="shared" si="15"/>
        <v/>
      </c>
      <c r="BR41" s="129" t="str">
        <f t="shared" si="16"/>
        <v/>
      </c>
      <c r="BS41" s="129" t="str">
        <f t="shared" si="17"/>
        <v/>
      </c>
      <c r="BT41" s="127" t="str">
        <f t="shared" si="18"/>
        <v/>
      </c>
      <c r="BU41" s="127" t="str">
        <f t="shared" si="19"/>
        <v/>
      </c>
      <c r="BV41" s="126" t="str">
        <f t="shared" si="20"/>
        <v/>
      </c>
      <c r="BW41" s="126" t="str">
        <f t="shared" si="21"/>
        <v/>
      </c>
      <c r="BX41" s="128" t="str">
        <f t="shared" si="43"/>
        <v/>
      </c>
      <c r="BY41" s="124" t="str">
        <f t="shared" si="2"/>
        <v/>
      </c>
      <c r="BZ41" s="128" t="e">
        <f ca="1">IF(AND($AX41&lt;&gt;"",BV41&lt;&gt;"",BX41&gt;=IF(BX42="",0,BX42)),SUM(INDIRECT("by" &amp; ROW()-BX41+1):BY41),"")</f>
        <v>#N/A</v>
      </c>
      <c r="CA41" s="128" t="e">
        <f t="shared" ca="1" si="22"/>
        <v>#N/A</v>
      </c>
      <c r="CB41" s="128" t="e">
        <f t="shared" ca="1" si="23"/>
        <v>#N/A</v>
      </c>
      <c r="CC41" s="128" t="e">
        <f ca="1">IF(CB41="","",LEFT($AX41,3)&amp;TEXT(VLOOKUP(CB41,基本設定!$D$3:$E$50,2,FALSE),"100"))</f>
        <v>#N/A</v>
      </c>
      <c r="CD41" s="128" t="e">
        <f ca="1">IF(CC41="","",VLOOKUP(CC41,単価設定!$A$3:$F$477,6,FALSE))</f>
        <v>#N/A</v>
      </c>
      <c r="CE41" s="128" t="str">
        <f t="shared" si="44"/>
        <v/>
      </c>
      <c r="CF41" s="128" t="str">
        <f t="shared" si="24"/>
        <v/>
      </c>
      <c r="CG41" s="128" t="e">
        <f t="shared" ca="1" si="25"/>
        <v>#N/A</v>
      </c>
      <c r="CH41" s="128" t="e">
        <f ca="1">IF(CG41="","",VLOOKUP(CG41,単価設定!$A$3:$F$478,6,FALSE))</f>
        <v>#N/A</v>
      </c>
      <c r="CI41" s="128" t="e">
        <f t="shared" ca="1" si="26"/>
        <v>#N/A</v>
      </c>
      <c r="CJ41" s="128" t="e">
        <f ca="1">IF(CI41="","",VLOOKUP(CI41,単価設定!$A$3:$F$478,6,FALSE))</f>
        <v>#N/A</v>
      </c>
      <c r="CK41" s="128" t="e">
        <f t="shared" ca="1" si="27"/>
        <v>#N/A</v>
      </c>
      <c r="CL41" s="128" t="e">
        <f ca="1">SUM(CK$15:$CK41)</f>
        <v>#N/A</v>
      </c>
      <c r="CM41" s="128" t="e">
        <f t="shared" ca="1" si="28"/>
        <v>#N/A</v>
      </c>
      <c r="CN41" s="128" t="e">
        <f t="shared" ca="1" si="47"/>
        <v>#N/A</v>
      </c>
      <c r="CO41" s="128" t="e">
        <f t="shared" ca="1" si="29"/>
        <v>#N/A</v>
      </c>
      <c r="CP41" s="146" t="e">
        <f t="shared" ca="1" si="30"/>
        <v>#N/A</v>
      </c>
      <c r="CQ41" s="146" t="e">
        <f t="shared" ca="1" si="31"/>
        <v>#N/A</v>
      </c>
      <c r="CR41" s="146" t="e">
        <f t="shared" ca="1" si="32"/>
        <v>#N/A</v>
      </c>
      <c r="CS41" s="146" t="e">
        <f t="shared" ca="1" si="33"/>
        <v>#N/A</v>
      </c>
      <c r="CT41" s="128" t="e">
        <f ca="1">IF(BL41&lt;&gt;"",IF(COUNTIF(BL$15:BL41,BL41)=1,ROW(),""),"")</f>
        <v>#N/A</v>
      </c>
      <c r="CU41" s="128" t="e">
        <f ca="1">IF(CB41&lt;&gt;"",IF(COUNTIF(CB$15:CB41,CB41)=1,ROW(),""),"")</f>
        <v>#N/A</v>
      </c>
      <c r="CV41" s="128" t="e">
        <f ca="1">IF(CG41&lt;&gt;"",IF(COUNTIF(CG$15:CG41,CG41)=1,ROW(),""),"")</f>
        <v>#N/A</v>
      </c>
      <c r="CW41" s="146" t="e">
        <f ca="1">IF(CI41&lt;&gt;"",IF(COUNTIF(CI$15:CI41,CI41)=1,ROW(),""),"")</f>
        <v>#N/A</v>
      </c>
      <c r="CX41" s="128" t="str">
        <f t="shared" ca="1" si="34"/>
        <v/>
      </c>
      <c r="CY41" s="128" t="str">
        <f t="shared" ca="1" si="35"/>
        <v/>
      </c>
      <c r="CZ41" s="128" t="str">
        <f t="shared" ca="1" si="36"/>
        <v/>
      </c>
      <c r="DA41" s="146" t="str">
        <f t="shared" ca="1" si="37"/>
        <v/>
      </c>
      <c r="DB41" s="32"/>
      <c r="DD41" s="65"/>
      <c r="DE41" s="261"/>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c r="EI41" s="262"/>
      <c r="EJ41" s="262"/>
      <c r="EK41" s="262"/>
      <c r="EL41" s="262"/>
      <c r="EM41" s="262"/>
      <c r="EN41" s="262"/>
      <c r="EO41" s="262"/>
      <c r="EP41" s="262"/>
      <c r="EQ41" s="263"/>
      <c r="ER41" s="280"/>
      <c r="ES41" s="267"/>
      <c r="ET41" s="267"/>
      <c r="EU41" s="267"/>
      <c r="EV41" s="267"/>
      <c r="EW41" s="267"/>
      <c r="EX41" s="267"/>
      <c r="EY41" s="267"/>
      <c r="EZ41" s="267"/>
      <c r="FA41" s="267"/>
      <c r="FB41" s="282"/>
      <c r="FC41" s="280"/>
      <c r="FD41" s="285"/>
      <c r="FE41" s="285"/>
      <c r="FF41" s="286"/>
      <c r="FG41" s="64"/>
      <c r="FH41" s="32"/>
      <c r="FI41" s="32"/>
      <c r="FJ41" s="32"/>
      <c r="FK41" s="32"/>
      <c r="FL41" s="65"/>
      <c r="FN41" s="394" t="e">
        <f ca="1">IF(TEXT(VLOOKUP($N$4,受給者一覧!$B$3:$Z$503,22,FALSE),"00")="00","",TEXT(VLOOKUP($N$4,受給者一覧!$B$3:$Z$503,22,FALSE),"00"))</f>
        <v>#N/A</v>
      </c>
      <c r="FO41" s="394"/>
      <c r="FP41" s="394"/>
      <c r="FQ41" s="394"/>
      <c r="FR41" s="394"/>
      <c r="FS41" s="394"/>
      <c r="FT41" s="394"/>
      <c r="FU41" s="394"/>
      <c r="FV41" s="394"/>
      <c r="FW41" s="394"/>
      <c r="FX41" s="414" t="e">
        <f ca="1">IF(VLOOKUP($N$4,受給者一覧!$B$3:$Z$503,23,FALSE)="","",VLOOKUP($N$4,受給者一覧!$B$3:$Z$503,23,FALSE))</f>
        <v>#N/A</v>
      </c>
      <c r="FY41" s="415"/>
      <c r="FZ41" s="415"/>
      <c r="GA41" s="415"/>
      <c r="GB41" s="415"/>
      <c r="GC41" s="415"/>
      <c r="GD41" s="415"/>
      <c r="GE41" s="415"/>
      <c r="GF41" s="415"/>
      <c r="GG41" s="415"/>
      <c r="GH41" s="416"/>
      <c r="GI41" s="398" t="e">
        <f ca="1">IF(VLOOKUP($N$4,受給者一覧!$B$3:$Z$503,24,FALSE)="","",VLOOKUP($N$4,受給者一覧!$B$3:$Z$503,24,FALSE)&amp;"時間")</f>
        <v>#N/A</v>
      </c>
      <c r="GJ41" s="399"/>
      <c r="GK41" s="399"/>
      <c r="GL41" s="399"/>
      <c r="GM41" s="399"/>
      <c r="GN41" s="399"/>
      <c r="GO41" s="399"/>
      <c r="GP41" s="399"/>
      <c r="GQ41" s="399"/>
      <c r="GR41" s="399"/>
      <c r="GS41" s="399"/>
      <c r="GT41" s="400"/>
      <c r="GU41" s="394" t="e">
        <f ca="1">IF(VLOOKUP($N$4,受給者一覧!$B$3:$Z$503,25,FALSE)="契約の終了","■","□")</f>
        <v>#N/A</v>
      </c>
      <c r="GV41" s="394"/>
      <c r="GW41" s="394"/>
      <c r="GX41" s="395" t="s">
        <v>153</v>
      </c>
      <c r="GY41" s="395"/>
      <c r="GZ41" s="395"/>
      <c r="HA41" s="395"/>
      <c r="HB41" s="395"/>
      <c r="HC41" s="395"/>
      <c r="HD41" s="395"/>
      <c r="HE41" s="395"/>
      <c r="HF41" s="395"/>
      <c r="HG41" s="395"/>
      <c r="HH41" s="395"/>
      <c r="HI41" s="395"/>
      <c r="HJ41" s="395"/>
      <c r="HK41" s="395"/>
      <c r="HL41" s="395"/>
      <c r="HM41" s="395"/>
      <c r="HN41" s="395"/>
      <c r="HO41" s="395"/>
      <c r="HP41" s="395"/>
      <c r="HQ41" s="395"/>
      <c r="HR41" s="395"/>
      <c r="HS41" s="395"/>
      <c r="HT41" s="395"/>
      <c r="HU41" s="395"/>
      <c r="HV41" s="395"/>
      <c r="HW41" s="395"/>
      <c r="HX41" s="395"/>
      <c r="HY41" s="395"/>
      <c r="HZ41" s="32"/>
      <c r="IA41" s="64"/>
      <c r="IB41" s="57"/>
      <c r="IC41" s="57"/>
      <c r="ID41" s="57"/>
      <c r="IF41" s="444"/>
      <c r="IG41" s="434"/>
      <c r="IH41" s="426"/>
      <c r="II41" s="426"/>
      <c r="IJ41" s="426"/>
      <c r="IK41" s="426"/>
      <c r="IL41" s="76"/>
      <c r="IM41" s="232" t="s">
        <v>722</v>
      </c>
      <c r="IN41" s="232"/>
      <c r="IO41" s="232"/>
      <c r="IP41" s="232"/>
      <c r="IQ41" s="232"/>
      <c r="IR41" s="232"/>
      <c r="IS41" s="232"/>
      <c r="IT41" s="232"/>
      <c r="IU41" s="232"/>
      <c r="IV41" s="232"/>
      <c r="IW41" s="232"/>
      <c r="IX41" s="57"/>
      <c r="IY41" s="57"/>
      <c r="IZ41" s="57"/>
      <c r="JA41" s="57"/>
      <c r="JB41" s="57"/>
      <c r="JC41" s="57"/>
      <c r="JD41" s="57"/>
      <c r="JE41" s="57"/>
      <c r="JF41" s="57"/>
      <c r="JG41" s="57"/>
      <c r="JH41" s="57"/>
      <c r="JI41" s="57"/>
      <c r="JJ41" s="57"/>
      <c r="JK41" s="57"/>
      <c r="JL41" s="57"/>
      <c r="JM41" s="57"/>
      <c r="JN41" s="57"/>
      <c r="JO41" s="57"/>
      <c r="JP41" s="57"/>
      <c r="JQ41" s="76"/>
      <c r="JR41" s="57"/>
      <c r="JS41" s="57"/>
      <c r="JT41" s="57"/>
      <c r="JU41" s="57"/>
      <c r="JV41" s="57"/>
      <c r="JW41" s="57"/>
      <c r="JX41" s="57"/>
      <c r="JY41" s="57"/>
      <c r="JZ41" s="57"/>
      <c r="KA41" s="57"/>
      <c r="KB41" s="57"/>
      <c r="KC41" s="57"/>
      <c r="KD41" s="77"/>
      <c r="KE41" s="57"/>
      <c r="KF41" s="32"/>
      <c r="KG41" s="32"/>
      <c r="KH41" s="153"/>
      <c r="KI41" s="154"/>
      <c r="KJ41" s="154"/>
      <c r="KK41" s="396"/>
      <c r="KL41" s="396"/>
      <c r="KM41" s="422"/>
      <c r="KN41" s="404"/>
      <c r="KO41" s="404"/>
      <c r="KP41" s="404"/>
      <c r="KQ41" s="404"/>
      <c r="KR41" s="404"/>
      <c r="KS41" s="404"/>
      <c r="KT41" s="404"/>
      <c r="KU41" s="404"/>
      <c r="KV41" s="404"/>
      <c r="KW41" s="404"/>
      <c r="KX41" s="404"/>
      <c r="KY41" s="404"/>
      <c r="KZ41" s="404"/>
      <c r="LA41" s="404"/>
      <c r="LB41" s="405"/>
      <c r="LC41" s="408"/>
      <c r="LD41" s="408"/>
      <c r="LE41" s="408"/>
      <c r="LF41" s="408"/>
      <c r="LG41" s="408"/>
      <c r="LH41" s="408"/>
      <c r="LI41" s="408"/>
      <c r="LJ41" s="408"/>
      <c r="LK41" s="408"/>
      <c r="LL41" s="408"/>
      <c r="LM41" s="408"/>
      <c r="LN41" s="408"/>
      <c r="LO41" s="408"/>
      <c r="LP41" s="408"/>
      <c r="LQ41" s="408"/>
      <c r="LR41" s="408"/>
      <c r="LS41" s="408"/>
      <c r="LT41" s="408"/>
      <c r="LU41" s="408"/>
      <c r="LV41" s="396"/>
      <c r="LW41" s="396"/>
      <c r="LX41" s="396"/>
      <c r="LY41" s="396"/>
      <c r="LZ41" s="396"/>
      <c r="MA41" s="396"/>
      <c r="MB41" s="396"/>
      <c r="MC41" s="396"/>
      <c r="MD41" s="396"/>
      <c r="ME41" s="396"/>
      <c r="MF41" s="396"/>
      <c r="MG41" s="396"/>
      <c r="MH41" s="396"/>
      <c r="MI41" s="154"/>
      <c r="MJ41" s="154"/>
      <c r="MK41" s="154"/>
      <c r="ML41" s="153"/>
      <c r="MM41" s="32"/>
      <c r="MN41" s="32"/>
    </row>
    <row r="42" spans="2:352" ht="18" customHeight="1" x14ac:dyDescent="0.15">
      <c r="B42" s="244"/>
      <c r="C42" s="244"/>
      <c r="D42" s="244"/>
      <c r="E42" s="268" t="str">
        <f>IF(B42="","",TEXT(TEXT(請求書!$D$15,"YYYY/MM") &amp; "/" &amp; TEXT(B42,"00"),"AAA"))</f>
        <v/>
      </c>
      <c r="F42" s="269"/>
      <c r="G42" s="269"/>
      <c r="H42" s="270"/>
      <c r="I42" s="271"/>
      <c r="J42" s="271"/>
      <c r="K42" s="271"/>
      <c r="L42" s="271"/>
      <c r="M42" s="271"/>
      <c r="N42" s="271"/>
      <c r="O42" s="272" t="str">
        <f t="shared" si="3"/>
        <v/>
      </c>
      <c r="P42" s="272"/>
      <c r="Q42" s="273" t="str">
        <f t="shared" si="48"/>
        <v/>
      </c>
      <c r="R42" s="274"/>
      <c r="S42" s="274"/>
      <c r="T42" s="274"/>
      <c r="U42" s="274"/>
      <c r="V42" s="275"/>
      <c r="W42" s="276" t="str">
        <f t="shared" si="38"/>
        <v/>
      </c>
      <c r="X42" s="277"/>
      <c r="Y42" s="277"/>
      <c r="Z42" s="277"/>
      <c r="AA42" s="278"/>
      <c r="AB42" s="249"/>
      <c r="AC42" s="250"/>
      <c r="AD42" s="249"/>
      <c r="AE42" s="250"/>
      <c r="AF42" s="251" t="str">
        <f t="shared" si="0"/>
        <v/>
      </c>
      <c r="AG42" s="252"/>
      <c r="AH42" s="253"/>
      <c r="AI42" s="254" t="str">
        <f t="shared" si="45"/>
        <v/>
      </c>
      <c r="AJ42" s="255"/>
      <c r="AK42" s="256"/>
      <c r="AL42" s="254" t="str">
        <f t="shared" si="46"/>
        <v/>
      </c>
      <c r="AM42" s="255"/>
      <c r="AN42" s="256"/>
      <c r="AO42" s="257"/>
      <c r="AP42" s="257"/>
      <c r="AQ42" s="257"/>
      <c r="AR42" s="257"/>
      <c r="AS42" s="244"/>
      <c r="AT42" s="244"/>
      <c r="AU42" s="244"/>
      <c r="AV42" s="244"/>
      <c r="AW42" s="100"/>
      <c r="AX42" s="90" t="e">
        <f t="shared" ca="1" si="4"/>
        <v>#N/A</v>
      </c>
      <c r="AY42" s="124" t="str">
        <f t="shared" si="39"/>
        <v/>
      </c>
      <c r="AZ42" s="125" t="str">
        <f t="shared" si="40"/>
        <v/>
      </c>
      <c r="BA42" s="126" t="str">
        <f t="shared" si="5"/>
        <v/>
      </c>
      <c r="BB42" s="126" t="str">
        <f t="shared" si="6"/>
        <v/>
      </c>
      <c r="BC42" s="127" t="str">
        <f t="shared" si="7"/>
        <v/>
      </c>
      <c r="BD42" s="127" t="str">
        <f t="shared" si="8"/>
        <v/>
      </c>
      <c r="BE42" s="126" t="str">
        <f t="shared" si="9"/>
        <v/>
      </c>
      <c r="BF42" s="126" t="str">
        <f t="shared" si="10"/>
        <v/>
      </c>
      <c r="BG42" s="128" t="str">
        <f t="shared" si="41"/>
        <v/>
      </c>
      <c r="BH42" s="124" t="str">
        <f t="shared" si="1"/>
        <v/>
      </c>
      <c r="BI42" s="128" t="e">
        <f ca="1">IF(AND($AX42&lt;&gt;"",BE42&lt;&gt;"",BG42&gt;=IF(BG43="",0,BG43)),SUM(INDIRECT("bh"&amp;ROW()-BG42+1):BH42),"")</f>
        <v>#N/A</v>
      </c>
      <c r="BJ42" s="128" t="e">
        <f t="shared" ca="1" si="11"/>
        <v>#N/A</v>
      </c>
      <c r="BK42" s="128" t="e">
        <f t="shared" ca="1" si="12"/>
        <v>#N/A</v>
      </c>
      <c r="BL42" s="128" t="e">
        <f ca="1">IF(BK42="","",LEFT(AX42,3)&amp;TEXT(VLOOKUP(BK42,基本設定!$D$3:$E$50,2,FALSE),"000"))</f>
        <v>#N/A</v>
      </c>
      <c r="BM42" s="128" t="e">
        <f ca="1">IF(BL42="","",VLOOKUP(BL42,単価設定!$A$3:$F$477,6,FALSE))</f>
        <v>#N/A</v>
      </c>
      <c r="BN42" s="128" t="str">
        <f t="shared" si="42"/>
        <v/>
      </c>
      <c r="BO42" s="128" t="str">
        <f t="shared" si="13"/>
        <v/>
      </c>
      <c r="BP42" s="124" t="str">
        <f t="shared" si="14"/>
        <v/>
      </c>
      <c r="BQ42" s="128" t="str">
        <f t="shared" si="15"/>
        <v/>
      </c>
      <c r="BR42" s="129" t="str">
        <f t="shared" si="16"/>
        <v/>
      </c>
      <c r="BS42" s="129" t="str">
        <f t="shared" si="17"/>
        <v/>
      </c>
      <c r="BT42" s="127" t="str">
        <f t="shared" si="18"/>
        <v/>
      </c>
      <c r="BU42" s="127" t="str">
        <f t="shared" si="19"/>
        <v/>
      </c>
      <c r="BV42" s="126" t="str">
        <f t="shared" si="20"/>
        <v/>
      </c>
      <c r="BW42" s="126" t="str">
        <f t="shared" si="21"/>
        <v/>
      </c>
      <c r="BX42" s="128" t="str">
        <f t="shared" si="43"/>
        <v/>
      </c>
      <c r="BY42" s="124" t="str">
        <f t="shared" si="2"/>
        <v/>
      </c>
      <c r="BZ42" s="128" t="e">
        <f ca="1">IF(AND($AX42&lt;&gt;"",BV42&lt;&gt;"",BX42&gt;=IF(BX43="",0,BX43)),SUM(INDIRECT("by" &amp; ROW()-BX42+1):BY42),"")</f>
        <v>#N/A</v>
      </c>
      <c r="CA42" s="128" t="e">
        <f t="shared" ca="1" si="22"/>
        <v>#N/A</v>
      </c>
      <c r="CB42" s="128" t="e">
        <f t="shared" ca="1" si="23"/>
        <v>#N/A</v>
      </c>
      <c r="CC42" s="128" t="e">
        <f ca="1">IF(CB42="","",LEFT($AX42,3)&amp;TEXT(VLOOKUP(CB42,基本設定!$D$3:$E$50,2,FALSE),"100"))</f>
        <v>#N/A</v>
      </c>
      <c r="CD42" s="128" t="e">
        <f ca="1">IF(CC42="","",VLOOKUP(CC42,単価設定!$A$3:$F$477,6,FALSE))</f>
        <v>#N/A</v>
      </c>
      <c r="CE42" s="128" t="str">
        <f t="shared" si="44"/>
        <v/>
      </c>
      <c r="CF42" s="128" t="str">
        <f t="shared" si="24"/>
        <v/>
      </c>
      <c r="CG42" s="128" t="e">
        <f t="shared" ca="1" si="25"/>
        <v>#N/A</v>
      </c>
      <c r="CH42" s="128" t="e">
        <f ca="1">IF(CG42="","",VLOOKUP(CG42,単価設定!$A$3:$F$478,6,FALSE))</f>
        <v>#N/A</v>
      </c>
      <c r="CI42" s="128" t="e">
        <f t="shared" ca="1" si="26"/>
        <v>#N/A</v>
      </c>
      <c r="CJ42" s="128" t="e">
        <f ca="1">IF(CI42="","",VLOOKUP(CI42,単価設定!$A$3:$F$478,6,FALSE))</f>
        <v>#N/A</v>
      </c>
      <c r="CK42" s="128" t="e">
        <f t="shared" ca="1" si="27"/>
        <v>#N/A</v>
      </c>
      <c r="CL42" s="128" t="e">
        <f ca="1">SUM(CK$15:$CK42)</f>
        <v>#N/A</v>
      </c>
      <c r="CM42" s="128" t="e">
        <f t="shared" ca="1" si="28"/>
        <v>#N/A</v>
      </c>
      <c r="CN42" s="128" t="e">
        <f t="shared" ca="1" si="47"/>
        <v>#N/A</v>
      </c>
      <c r="CO42" s="128" t="e">
        <f t="shared" ca="1" si="29"/>
        <v>#N/A</v>
      </c>
      <c r="CP42" s="146" t="e">
        <f t="shared" ca="1" si="30"/>
        <v>#N/A</v>
      </c>
      <c r="CQ42" s="146" t="e">
        <f t="shared" ca="1" si="31"/>
        <v>#N/A</v>
      </c>
      <c r="CR42" s="146" t="e">
        <f t="shared" ca="1" si="32"/>
        <v>#N/A</v>
      </c>
      <c r="CS42" s="146" t="e">
        <f t="shared" ca="1" si="33"/>
        <v>#N/A</v>
      </c>
      <c r="CT42" s="128" t="e">
        <f ca="1">IF(BL42&lt;&gt;"",IF(COUNTIF(BL$15:BL42,BL42)=1,ROW(),""),"")</f>
        <v>#N/A</v>
      </c>
      <c r="CU42" s="128" t="e">
        <f ca="1">IF(CB42&lt;&gt;"",IF(COUNTIF(CB$15:CB42,CB42)=1,ROW(),""),"")</f>
        <v>#N/A</v>
      </c>
      <c r="CV42" s="128" t="e">
        <f ca="1">IF(CG42&lt;&gt;"",IF(COUNTIF(CG$15:CG42,CG42)=1,ROW(),""),"")</f>
        <v>#N/A</v>
      </c>
      <c r="CW42" s="146" t="e">
        <f ca="1">IF(CI42&lt;&gt;"",IF(COUNTIF(CI$15:CI42,CI42)=1,ROW(),""),"")</f>
        <v>#N/A</v>
      </c>
      <c r="CX42" s="128" t="str">
        <f t="shared" ca="1" si="34"/>
        <v/>
      </c>
      <c r="CY42" s="128" t="str">
        <f t="shared" ca="1" si="35"/>
        <v/>
      </c>
      <c r="CZ42" s="128" t="str">
        <f t="shared" ca="1" si="36"/>
        <v/>
      </c>
      <c r="DA42" s="146" t="str">
        <f t="shared" ca="1" si="37"/>
        <v/>
      </c>
      <c r="DB42" s="32"/>
      <c r="DD42" s="65"/>
      <c r="DE42" s="32"/>
      <c r="DF42" s="32"/>
      <c r="DG42" s="32"/>
      <c r="DH42" s="32"/>
      <c r="ER42" s="131"/>
      <c r="ES42" s="131"/>
      <c r="ET42" s="131"/>
      <c r="EU42" s="131"/>
      <c r="EV42" s="131"/>
      <c r="EW42" s="131"/>
      <c r="EX42" s="131"/>
      <c r="EY42" s="131"/>
      <c r="EZ42" s="131"/>
      <c r="FA42" s="131"/>
      <c r="FB42" s="131"/>
      <c r="FC42" s="32"/>
      <c r="FD42" s="32"/>
      <c r="FE42" s="32"/>
      <c r="FF42" s="32"/>
      <c r="FG42" s="64"/>
      <c r="FH42" s="32"/>
      <c r="FI42" s="32"/>
      <c r="FJ42" s="32"/>
      <c r="FK42" s="32"/>
      <c r="FL42" s="65"/>
      <c r="FN42" s="394"/>
      <c r="FO42" s="394"/>
      <c r="FP42" s="394"/>
      <c r="FQ42" s="394"/>
      <c r="FR42" s="394"/>
      <c r="FS42" s="394"/>
      <c r="FT42" s="394"/>
      <c r="FU42" s="394"/>
      <c r="FV42" s="394"/>
      <c r="FW42" s="394"/>
      <c r="FX42" s="417"/>
      <c r="FY42" s="418"/>
      <c r="FZ42" s="418"/>
      <c r="GA42" s="418"/>
      <c r="GB42" s="418"/>
      <c r="GC42" s="418"/>
      <c r="GD42" s="418"/>
      <c r="GE42" s="418"/>
      <c r="GF42" s="418"/>
      <c r="GG42" s="418"/>
      <c r="GH42" s="419"/>
      <c r="GI42" s="401"/>
      <c r="GJ42" s="402"/>
      <c r="GK42" s="402"/>
      <c r="GL42" s="402"/>
      <c r="GM42" s="402"/>
      <c r="GN42" s="402"/>
      <c r="GO42" s="402"/>
      <c r="GP42" s="402"/>
      <c r="GQ42" s="402"/>
      <c r="GR42" s="402"/>
      <c r="GS42" s="402"/>
      <c r="GT42" s="403"/>
      <c r="GU42" s="394" t="e">
        <f ca="1">IF(VLOOKUP($N$4,受給者一覧!$B$3:$Z$503,25,FALSE)="契約の変更","■","□")</f>
        <v>#N/A</v>
      </c>
      <c r="GV42" s="394"/>
      <c r="GW42" s="394"/>
      <c r="GX42" s="395" t="s">
        <v>152</v>
      </c>
      <c r="GY42" s="395"/>
      <c r="GZ42" s="395"/>
      <c r="HA42" s="395"/>
      <c r="HB42" s="395"/>
      <c r="HC42" s="395"/>
      <c r="HD42" s="395"/>
      <c r="HE42" s="395"/>
      <c r="HF42" s="395"/>
      <c r="HG42" s="395"/>
      <c r="HH42" s="395"/>
      <c r="HI42" s="395"/>
      <c r="HJ42" s="395"/>
      <c r="HK42" s="395"/>
      <c r="HL42" s="395"/>
      <c r="HM42" s="395"/>
      <c r="HN42" s="395"/>
      <c r="HO42" s="395"/>
      <c r="HP42" s="395"/>
      <c r="HQ42" s="395"/>
      <c r="HR42" s="395"/>
      <c r="HS42" s="395"/>
      <c r="HT42" s="395"/>
      <c r="HU42" s="395"/>
      <c r="HV42" s="395"/>
      <c r="HW42" s="395"/>
      <c r="HX42" s="395"/>
      <c r="HY42" s="395"/>
      <c r="HZ42" s="32"/>
      <c r="IA42" s="64"/>
      <c r="IB42" s="57"/>
      <c r="IC42" s="57"/>
      <c r="ID42" s="57"/>
      <c r="IF42" s="444"/>
      <c r="IG42" s="434"/>
      <c r="IH42" s="426"/>
      <c r="II42" s="426"/>
      <c r="IJ42" s="426"/>
      <c r="IK42" s="426"/>
      <c r="IL42" s="76"/>
      <c r="IM42" s="57"/>
      <c r="IN42" s="57"/>
      <c r="IO42" s="57"/>
      <c r="IP42" s="57"/>
      <c r="IQ42" s="57"/>
      <c r="IR42" s="57"/>
      <c r="IS42" s="57"/>
      <c r="IT42" s="57"/>
      <c r="IU42" s="57"/>
      <c r="IV42" s="57"/>
      <c r="IW42" s="57"/>
      <c r="IX42" s="57"/>
      <c r="IY42" s="57"/>
      <c r="IZ42" s="57"/>
      <c r="JA42" s="57"/>
      <c r="JB42" s="57"/>
      <c r="JC42" s="57"/>
      <c r="JD42" s="57"/>
      <c r="JE42" s="57"/>
      <c r="JF42" s="57"/>
      <c r="JG42" s="57"/>
      <c r="JH42" s="57"/>
      <c r="JI42" s="57"/>
      <c r="JJ42" s="57"/>
      <c r="JK42" s="57"/>
      <c r="JL42" s="57"/>
      <c r="JM42" s="57"/>
      <c r="JN42" s="57"/>
      <c r="JO42" s="57"/>
      <c r="JP42" s="57"/>
      <c r="JQ42" s="76"/>
      <c r="JR42" s="57"/>
      <c r="JS42" s="57"/>
      <c r="JT42" s="57"/>
      <c r="JU42" s="57"/>
      <c r="JV42" s="57"/>
      <c r="JW42" s="57"/>
      <c r="JX42" s="57"/>
      <c r="JY42" s="57"/>
      <c r="JZ42" s="57"/>
      <c r="KA42" s="57"/>
      <c r="KB42" s="57"/>
      <c r="KC42" s="57"/>
      <c r="KD42" s="77"/>
      <c r="KE42" s="57"/>
      <c r="KF42" s="32"/>
      <c r="KG42" s="32"/>
      <c r="KH42" s="153"/>
      <c r="KI42" s="154"/>
      <c r="KJ42" s="154"/>
      <c r="KK42" s="396"/>
      <c r="KL42" s="396"/>
      <c r="KM42" s="422"/>
      <c r="KN42" s="404"/>
      <c r="KO42" s="404"/>
      <c r="KP42" s="404"/>
      <c r="KQ42" s="404"/>
      <c r="KR42" s="404"/>
      <c r="KS42" s="404"/>
      <c r="KT42" s="404"/>
      <c r="KU42" s="404"/>
      <c r="KV42" s="404"/>
      <c r="KW42" s="404"/>
      <c r="KX42" s="404"/>
      <c r="KY42" s="404"/>
      <c r="KZ42" s="404"/>
      <c r="LA42" s="404"/>
      <c r="LB42" s="405"/>
      <c r="LC42" s="408" t="str">
        <f>LC17</f>
        <v>②</v>
      </c>
      <c r="LD42" s="408"/>
      <c r="LE42" s="408"/>
      <c r="LF42" s="408"/>
      <c r="LG42" s="408"/>
      <c r="LH42" s="408"/>
      <c r="LI42" s="408"/>
      <c r="LJ42" s="408"/>
      <c r="LK42" s="408"/>
      <c r="LL42" s="408"/>
      <c r="LM42" s="408"/>
      <c r="LN42" s="408"/>
      <c r="LO42" s="408"/>
      <c r="LP42" s="408"/>
      <c r="LQ42" s="408"/>
      <c r="LR42" s="408"/>
      <c r="LS42" s="408"/>
      <c r="LT42" s="408"/>
      <c r="LU42" s="408"/>
      <c r="LV42" s="396"/>
      <c r="LW42" s="396"/>
      <c r="LX42" s="396"/>
      <c r="LY42" s="396"/>
      <c r="LZ42" s="396"/>
      <c r="MA42" s="396"/>
      <c r="MB42" s="396"/>
      <c r="MC42" s="396"/>
      <c r="MD42" s="396"/>
      <c r="ME42" s="396"/>
      <c r="MF42" s="396"/>
      <c r="MG42" s="396"/>
      <c r="MH42" s="396"/>
      <c r="MI42" s="154"/>
      <c r="MJ42" s="154"/>
      <c r="MK42" s="154"/>
      <c r="ML42" s="153"/>
      <c r="MM42" s="32"/>
      <c r="MN42" s="32"/>
    </row>
    <row r="43" spans="2:352" ht="18" customHeight="1" x14ac:dyDescent="0.15">
      <c r="B43" s="244"/>
      <c r="C43" s="244"/>
      <c r="D43" s="244"/>
      <c r="E43" s="268" t="str">
        <f>IF(B43="","",TEXT(TEXT(請求書!$D$15,"YYYY/MM") &amp; "/" &amp; TEXT(B43,"00"),"AAA"))</f>
        <v/>
      </c>
      <c r="F43" s="269"/>
      <c r="G43" s="269"/>
      <c r="H43" s="270"/>
      <c r="I43" s="271"/>
      <c r="J43" s="271"/>
      <c r="K43" s="271"/>
      <c r="L43" s="271"/>
      <c r="M43" s="271"/>
      <c r="N43" s="271"/>
      <c r="O43" s="272" t="str">
        <f t="shared" si="3"/>
        <v/>
      </c>
      <c r="P43" s="272"/>
      <c r="Q43" s="273" t="str">
        <f t="shared" si="48"/>
        <v/>
      </c>
      <c r="R43" s="274"/>
      <c r="S43" s="274"/>
      <c r="T43" s="274"/>
      <c r="U43" s="274"/>
      <c r="V43" s="275"/>
      <c r="W43" s="276" t="str">
        <f t="shared" si="38"/>
        <v/>
      </c>
      <c r="X43" s="277"/>
      <c r="Y43" s="277"/>
      <c r="Z43" s="277"/>
      <c r="AA43" s="278"/>
      <c r="AB43" s="249"/>
      <c r="AC43" s="250"/>
      <c r="AD43" s="249"/>
      <c r="AE43" s="250"/>
      <c r="AF43" s="251" t="str">
        <f t="shared" si="0"/>
        <v/>
      </c>
      <c r="AG43" s="252"/>
      <c r="AH43" s="253"/>
      <c r="AI43" s="254" t="str">
        <f t="shared" si="45"/>
        <v/>
      </c>
      <c r="AJ43" s="255"/>
      <c r="AK43" s="256"/>
      <c r="AL43" s="254" t="str">
        <f t="shared" si="46"/>
        <v/>
      </c>
      <c r="AM43" s="255"/>
      <c r="AN43" s="256"/>
      <c r="AO43" s="257"/>
      <c r="AP43" s="257"/>
      <c r="AQ43" s="257"/>
      <c r="AR43" s="257"/>
      <c r="AS43" s="244"/>
      <c r="AT43" s="244"/>
      <c r="AU43" s="244"/>
      <c r="AV43" s="244"/>
      <c r="AW43" s="100"/>
      <c r="AX43" s="90" t="e">
        <f t="shared" ca="1" si="4"/>
        <v>#N/A</v>
      </c>
      <c r="AY43" s="124" t="str">
        <f t="shared" si="39"/>
        <v/>
      </c>
      <c r="AZ43" s="125" t="str">
        <f t="shared" si="40"/>
        <v/>
      </c>
      <c r="BA43" s="126" t="str">
        <f t="shared" si="5"/>
        <v/>
      </c>
      <c r="BB43" s="126" t="str">
        <f t="shared" si="6"/>
        <v/>
      </c>
      <c r="BC43" s="127" t="str">
        <f t="shared" si="7"/>
        <v/>
      </c>
      <c r="BD43" s="127" t="str">
        <f t="shared" si="8"/>
        <v/>
      </c>
      <c r="BE43" s="126" t="str">
        <f t="shared" si="9"/>
        <v/>
      </c>
      <c r="BF43" s="126" t="str">
        <f t="shared" si="10"/>
        <v/>
      </c>
      <c r="BG43" s="128" t="str">
        <f t="shared" si="41"/>
        <v/>
      </c>
      <c r="BH43" s="124" t="str">
        <f t="shared" si="1"/>
        <v/>
      </c>
      <c r="BI43" s="128" t="e">
        <f ca="1">IF(AND($AX43&lt;&gt;"",BE43&lt;&gt;"",BG43&gt;=IF(BG44="",0,BG44)),SUM(INDIRECT("bh"&amp;ROW()-BG43+1):BH43),"")</f>
        <v>#N/A</v>
      </c>
      <c r="BJ43" s="128" t="e">
        <f t="shared" ca="1" si="11"/>
        <v>#N/A</v>
      </c>
      <c r="BK43" s="128" t="e">
        <f t="shared" ca="1" si="12"/>
        <v>#N/A</v>
      </c>
      <c r="BL43" s="128" t="e">
        <f ca="1">IF(BK43="","",LEFT(AX43,3)&amp;TEXT(VLOOKUP(BK43,基本設定!$D$3:$E$50,2,FALSE),"000"))</f>
        <v>#N/A</v>
      </c>
      <c r="BM43" s="128" t="e">
        <f ca="1">IF(BL43="","",VLOOKUP(BL43,単価設定!$A$3:$F$477,6,FALSE))</f>
        <v>#N/A</v>
      </c>
      <c r="BN43" s="128" t="str">
        <f t="shared" si="42"/>
        <v/>
      </c>
      <c r="BO43" s="128" t="str">
        <f t="shared" si="13"/>
        <v/>
      </c>
      <c r="BP43" s="124" t="str">
        <f t="shared" si="14"/>
        <v/>
      </c>
      <c r="BQ43" s="128" t="str">
        <f t="shared" si="15"/>
        <v/>
      </c>
      <c r="BR43" s="129" t="str">
        <f t="shared" si="16"/>
        <v/>
      </c>
      <c r="BS43" s="129" t="str">
        <f t="shared" si="17"/>
        <v/>
      </c>
      <c r="BT43" s="127" t="str">
        <f t="shared" si="18"/>
        <v/>
      </c>
      <c r="BU43" s="127" t="str">
        <f t="shared" si="19"/>
        <v/>
      </c>
      <c r="BV43" s="126" t="str">
        <f t="shared" si="20"/>
        <v/>
      </c>
      <c r="BW43" s="126" t="str">
        <f t="shared" si="21"/>
        <v/>
      </c>
      <c r="BX43" s="128" t="str">
        <f t="shared" si="43"/>
        <v/>
      </c>
      <c r="BY43" s="124" t="str">
        <f t="shared" si="2"/>
        <v/>
      </c>
      <c r="BZ43" s="128" t="e">
        <f ca="1">IF(AND($AX43&lt;&gt;"",BV43&lt;&gt;"",BX43&gt;=IF(BX44="",0,BX44)),SUM(INDIRECT("by" &amp; ROW()-BX43+1):BY43),"")</f>
        <v>#N/A</v>
      </c>
      <c r="CA43" s="128" t="e">
        <f t="shared" ca="1" si="22"/>
        <v>#N/A</v>
      </c>
      <c r="CB43" s="128" t="e">
        <f t="shared" ca="1" si="23"/>
        <v>#N/A</v>
      </c>
      <c r="CC43" s="128" t="e">
        <f ca="1">IF(CB43="","",LEFT($AX43,3)&amp;TEXT(VLOOKUP(CB43,基本設定!$D$3:$E$50,2,FALSE),"100"))</f>
        <v>#N/A</v>
      </c>
      <c r="CD43" s="128" t="e">
        <f ca="1">IF(CC43="","",VLOOKUP(CC43,単価設定!$A$3:$F$477,6,FALSE))</f>
        <v>#N/A</v>
      </c>
      <c r="CE43" s="128" t="str">
        <f t="shared" si="44"/>
        <v/>
      </c>
      <c r="CF43" s="128" t="str">
        <f t="shared" si="24"/>
        <v/>
      </c>
      <c r="CG43" s="128" t="e">
        <f t="shared" ca="1" si="25"/>
        <v>#N/A</v>
      </c>
      <c r="CH43" s="128" t="e">
        <f ca="1">IF(CG43="","",VLOOKUP(CG43,単価設定!$A$3:$F$478,6,FALSE))</f>
        <v>#N/A</v>
      </c>
      <c r="CI43" s="128" t="e">
        <f t="shared" ca="1" si="26"/>
        <v>#N/A</v>
      </c>
      <c r="CJ43" s="128" t="e">
        <f ca="1">IF(CI43="","",VLOOKUP(CI43,単価設定!$A$3:$F$478,6,FALSE))</f>
        <v>#N/A</v>
      </c>
      <c r="CK43" s="128" t="e">
        <f t="shared" ca="1" si="27"/>
        <v>#N/A</v>
      </c>
      <c r="CL43" s="128" t="e">
        <f ca="1">SUM(CK$15:$CK43)</f>
        <v>#N/A</v>
      </c>
      <c r="CM43" s="128" t="e">
        <f t="shared" ca="1" si="28"/>
        <v>#N/A</v>
      </c>
      <c r="CN43" s="128" t="e">
        <f t="shared" ca="1" si="47"/>
        <v>#N/A</v>
      </c>
      <c r="CO43" s="128" t="e">
        <f t="shared" ca="1" si="29"/>
        <v>#N/A</v>
      </c>
      <c r="CP43" s="146" t="e">
        <f t="shared" ca="1" si="30"/>
        <v>#N/A</v>
      </c>
      <c r="CQ43" s="146" t="e">
        <f t="shared" ca="1" si="31"/>
        <v>#N/A</v>
      </c>
      <c r="CR43" s="146" t="e">
        <f t="shared" ca="1" si="32"/>
        <v>#N/A</v>
      </c>
      <c r="CS43" s="146" t="e">
        <f t="shared" ca="1" si="33"/>
        <v>#N/A</v>
      </c>
      <c r="CT43" s="128" t="e">
        <f ca="1">IF(BL43&lt;&gt;"",IF(COUNTIF(BL$15:BL43,BL43)=1,ROW(),""),"")</f>
        <v>#N/A</v>
      </c>
      <c r="CU43" s="128" t="e">
        <f ca="1">IF(CB43&lt;&gt;"",IF(COUNTIF(CB$15:CB43,CB43)=1,ROW(),""),"")</f>
        <v>#N/A</v>
      </c>
      <c r="CV43" s="128" t="e">
        <f ca="1">IF(CG43&lt;&gt;"",IF(COUNTIF(CG$15:CG43,CG43)=1,ROW(),""),"")</f>
        <v>#N/A</v>
      </c>
      <c r="CW43" s="146" t="e">
        <f ca="1">IF(CI43&lt;&gt;"",IF(COUNTIF(CI$15:CI43,CI43)=1,ROW(),""),"")</f>
        <v>#N/A</v>
      </c>
      <c r="CX43" s="128" t="str">
        <f t="shared" ca="1" si="34"/>
        <v/>
      </c>
      <c r="CY43" s="128" t="str">
        <f t="shared" ca="1" si="35"/>
        <v/>
      </c>
      <c r="CZ43" s="128" t="str">
        <f t="shared" ca="1" si="36"/>
        <v/>
      </c>
      <c r="DA43" s="146" t="str">
        <f t="shared" ca="1" si="37"/>
        <v/>
      </c>
      <c r="DB43" s="32"/>
      <c r="DD43" s="65"/>
      <c r="DE43" s="32"/>
      <c r="DF43" s="32"/>
      <c r="DG43" s="32"/>
      <c r="DH43" s="32"/>
      <c r="EZ43" s="32"/>
      <c r="FA43" s="32"/>
      <c r="FB43" s="32"/>
      <c r="FC43" s="32"/>
      <c r="FD43" s="32"/>
      <c r="FE43" s="32"/>
      <c r="FF43" s="32"/>
      <c r="FG43" s="64"/>
      <c r="FH43" s="32"/>
      <c r="FI43" s="32"/>
      <c r="FJ43" s="32"/>
      <c r="FK43" s="32"/>
      <c r="FL43" s="65"/>
      <c r="FN43" s="394"/>
      <c r="FO43" s="394"/>
      <c r="FP43" s="394"/>
      <c r="FQ43" s="394"/>
      <c r="FR43" s="394"/>
      <c r="FS43" s="394"/>
      <c r="FT43" s="394"/>
      <c r="FU43" s="394"/>
      <c r="FV43" s="394"/>
      <c r="FW43" s="394"/>
      <c r="FX43" s="398"/>
      <c r="FY43" s="399"/>
      <c r="FZ43" s="399"/>
      <c r="GA43" s="399"/>
      <c r="GB43" s="399"/>
      <c r="GC43" s="399"/>
      <c r="GD43" s="399"/>
      <c r="GE43" s="399"/>
      <c r="GF43" s="399"/>
      <c r="GG43" s="399"/>
      <c r="GH43" s="400"/>
      <c r="GI43" s="398"/>
      <c r="GJ43" s="399"/>
      <c r="GK43" s="399"/>
      <c r="GL43" s="399"/>
      <c r="GM43" s="399"/>
      <c r="GN43" s="399"/>
      <c r="GO43" s="399"/>
      <c r="GP43" s="399"/>
      <c r="GQ43" s="399"/>
      <c r="GR43" s="399"/>
      <c r="GS43" s="399"/>
      <c r="GT43" s="400"/>
      <c r="GU43" s="394" t="s">
        <v>150</v>
      </c>
      <c r="GV43" s="394"/>
      <c r="GW43" s="394"/>
      <c r="GX43" s="395" t="s">
        <v>153</v>
      </c>
      <c r="GY43" s="395"/>
      <c r="GZ43" s="395"/>
      <c r="HA43" s="395"/>
      <c r="HB43" s="395"/>
      <c r="HC43" s="395"/>
      <c r="HD43" s="395"/>
      <c r="HE43" s="395"/>
      <c r="HF43" s="395"/>
      <c r="HG43" s="395"/>
      <c r="HH43" s="395"/>
      <c r="HI43" s="395"/>
      <c r="HJ43" s="395"/>
      <c r="HK43" s="395"/>
      <c r="HL43" s="395"/>
      <c r="HM43" s="395"/>
      <c r="HN43" s="395"/>
      <c r="HO43" s="395"/>
      <c r="HP43" s="395"/>
      <c r="HQ43" s="395"/>
      <c r="HR43" s="395"/>
      <c r="HS43" s="395"/>
      <c r="HT43" s="395"/>
      <c r="HU43" s="395"/>
      <c r="HV43" s="395"/>
      <c r="HW43" s="395"/>
      <c r="HX43" s="395"/>
      <c r="HY43" s="395"/>
      <c r="HZ43" s="32"/>
      <c r="IA43" s="64"/>
      <c r="IB43" s="57"/>
      <c r="IC43" s="57"/>
      <c r="ID43" s="57"/>
      <c r="IF43" s="444"/>
      <c r="IG43" s="434"/>
      <c r="IH43" s="426"/>
      <c r="II43" s="426"/>
      <c r="IJ43" s="426"/>
      <c r="IK43" s="426"/>
      <c r="IL43" s="76"/>
      <c r="IM43" s="57"/>
      <c r="IN43" s="57"/>
      <c r="IO43" s="57"/>
      <c r="IP43" s="57"/>
      <c r="IQ43" s="57"/>
      <c r="IR43" s="57"/>
      <c r="IS43" s="57"/>
      <c r="IT43" s="57"/>
      <c r="IU43" s="57"/>
      <c r="IV43" s="413" t="str">
        <f>TEXT(請求書!$D$15,"GGGEE年MM月分")</f>
        <v>明治33年01月分</v>
      </c>
      <c r="IW43" s="413"/>
      <c r="IX43" s="413"/>
      <c r="IY43" s="413"/>
      <c r="IZ43" s="413"/>
      <c r="JA43" s="413"/>
      <c r="JB43" s="413"/>
      <c r="JC43" s="413"/>
      <c r="JD43" s="232" t="s">
        <v>722</v>
      </c>
      <c r="JE43" s="232"/>
      <c r="JF43" s="232"/>
      <c r="JG43" s="232"/>
      <c r="JH43" s="232"/>
      <c r="JI43" s="232"/>
      <c r="JJ43" s="232"/>
      <c r="JK43" s="232"/>
      <c r="JL43" s="57" t="s">
        <v>40</v>
      </c>
      <c r="JM43" s="57"/>
      <c r="JN43" s="57"/>
      <c r="JO43" s="57"/>
      <c r="JP43" s="57"/>
      <c r="JQ43" s="76"/>
      <c r="JR43" s="232" t="s">
        <v>136</v>
      </c>
      <c r="JS43" s="232"/>
      <c r="JT43" s="232"/>
      <c r="JU43" s="410">
        <f>ES138</f>
        <v>0</v>
      </c>
      <c r="JV43" s="232"/>
      <c r="JW43" s="232"/>
      <c r="JX43" s="232"/>
      <c r="JY43" s="232"/>
      <c r="JZ43" s="232"/>
      <c r="KA43" s="232"/>
      <c r="KB43" s="232"/>
      <c r="KC43" s="232"/>
      <c r="KD43" s="77"/>
      <c r="KE43" s="57"/>
      <c r="KF43" s="32"/>
      <c r="KG43" s="32"/>
      <c r="KH43" s="153"/>
      <c r="KI43" s="154"/>
      <c r="KJ43" s="154"/>
      <c r="KK43" s="396"/>
      <c r="KL43" s="396"/>
      <c r="KM43" s="422"/>
      <c r="KN43" s="404"/>
      <c r="KO43" s="411">
        <f>KO18</f>
        <v>0</v>
      </c>
      <c r="KP43" s="411"/>
      <c r="KQ43" s="411"/>
      <c r="KR43" s="411"/>
      <c r="KS43" s="411"/>
      <c r="KT43" s="411"/>
      <c r="KU43" s="411"/>
      <c r="KV43" s="411"/>
      <c r="KW43" s="411"/>
      <c r="KX43" s="411"/>
      <c r="KY43" s="411"/>
      <c r="KZ43" s="411"/>
      <c r="LA43" s="411"/>
      <c r="LB43" s="412"/>
      <c r="LC43" s="408"/>
      <c r="LD43" s="408"/>
      <c r="LE43" s="408"/>
      <c r="LF43" s="408"/>
      <c r="LG43" s="408"/>
      <c r="LH43" s="408"/>
      <c r="LI43" s="408"/>
      <c r="LJ43" s="408"/>
      <c r="LK43" s="408"/>
      <c r="LL43" s="408"/>
      <c r="LM43" s="408"/>
      <c r="LN43" s="408"/>
      <c r="LO43" s="408"/>
      <c r="LP43" s="408"/>
      <c r="LQ43" s="408"/>
      <c r="LR43" s="408"/>
      <c r="LS43" s="408"/>
      <c r="LT43" s="408"/>
      <c r="LU43" s="408"/>
      <c r="LV43" s="396"/>
      <c r="LW43" s="396"/>
      <c r="LX43" s="396"/>
      <c r="LY43" s="396"/>
      <c r="LZ43" s="396"/>
      <c r="MA43" s="396"/>
      <c r="MB43" s="396"/>
      <c r="MC43" s="396"/>
      <c r="MD43" s="396"/>
      <c r="ME43" s="396"/>
      <c r="MF43" s="396"/>
      <c r="MG43" s="396"/>
      <c r="MH43" s="396"/>
      <c r="MI43" s="154"/>
      <c r="MJ43" s="154"/>
      <c r="MK43" s="154"/>
      <c r="ML43" s="153"/>
      <c r="MM43" s="32"/>
      <c r="MN43" s="32"/>
    </row>
    <row r="44" spans="2:352" ht="18" customHeight="1" x14ac:dyDescent="0.15">
      <c r="B44" s="244"/>
      <c r="C44" s="244"/>
      <c r="D44" s="244"/>
      <c r="E44" s="268" t="str">
        <f>IF(B44="","",TEXT(TEXT(請求書!$D$15,"YYYY/MM") &amp; "/" &amp; TEXT(B44,"00"),"AAA"))</f>
        <v/>
      </c>
      <c r="F44" s="269"/>
      <c r="G44" s="269"/>
      <c r="H44" s="270"/>
      <c r="I44" s="271"/>
      <c r="J44" s="271"/>
      <c r="K44" s="271"/>
      <c r="L44" s="271"/>
      <c r="M44" s="271"/>
      <c r="N44" s="271"/>
      <c r="O44" s="272" t="str">
        <f t="shared" si="3"/>
        <v/>
      </c>
      <c r="P44" s="272"/>
      <c r="Q44" s="273" t="str">
        <f t="shared" si="48"/>
        <v/>
      </c>
      <c r="R44" s="274"/>
      <c r="S44" s="274"/>
      <c r="T44" s="274"/>
      <c r="U44" s="274"/>
      <c r="V44" s="275"/>
      <c r="W44" s="276" t="str">
        <f t="shared" si="38"/>
        <v/>
      </c>
      <c r="X44" s="277"/>
      <c r="Y44" s="277"/>
      <c r="Z44" s="277"/>
      <c r="AA44" s="278"/>
      <c r="AB44" s="249"/>
      <c r="AC44" s="250"/>
      <c r="AD44" s="249"/>
      <c r="AE44" s="250"/>
      <c r="AF44" s="251" t="str">
        <f t="shared" si="0"/>
        <v/>
      </c>
      <c r="AG44" s="252"/>
      <c r="AH44" s="253"/>
      <c r="AI44" s="254" t="str">
        <f t="shared" si="45"/>
        <v/>
      </c>
      <c r="AJ44" s="255"/>
      <c r="AK44" s="256"/>
      <c r="AL44" s="254" t="str">
        <f t="shared" si="46"/>
        <v/>
      </c>
      <c r="AM44" s="255"/>
      <c r="AN44" s="256"/>
      <c r="AO44" s="257"/>
      <c r="AP44" s="257"/>
      <c r="AQ44" s="257"/>
      <c r="AR44" s="257"/>
      <c r="AS44" s="244"/>
      <c r="AT44" s="244"/>
      <c r="AU44" s="244"/>
      <c r="AV44" s="244"/>
      <c r="AW44" s="100"/>
      <c r="AX44" s="90" t="e">
        <f t="shared" ca="1" si="4"/>
        <v>#N/A</v>
      </c>
      <c r="AY44" s="124" t="str">
        <f t="shared" si="39"/>
        <v/>
      </c>
      <c r="AZ44" s="125" t="str">
        <f t="shared" si="40"/>
        <v/>
      </c>
      <c r="BA44" s="126" t="str">
        <f t="shared" si="5"/>
        <v/>
      </c>
      <c r="BB44" s="126" t="str">
        <f t="shared" si="6"/>
        <v/>
      </c>
      <c r="BC44" s="127" t="str">
        <f t="shared" si="7"/>
        <v/>
      </c>
      <c r="BD44" s="127" t="str">
        <f t="shared" si="8"/>
        <v/>
      </c>
      <c r="BE44" s="126" t="str">
        <f t="shared" si="9"/>
        <v/>
      </c>
      <c r="BF44" s="126" t="str">
        <f t="shared" si="10"/>
        <v/>
      </c>
      <c r="BG44" s="128" t="str">
        <f t="shared" si="41"/>
        <v/>
      </c>
      <c r="BH44" s="124" t="str">
        <f t="shared" si="1"/>
        <v/>
      </c>
      <c r="BI44" s="128" t="e">
        <f ca="1">IF(AND($AX44&lt;&gt;"",BE44&lt;&gt;"",BG44&gt;=IF(BG45="",0,BG45)),SUM(INDIRECT("bh"&amp;ROW()-BG44+1):BH44),"")</f>
        <v>#N/A</v>
      </c>
      <c r="BJ44" s="128" t="e">
        <f t="shared" ca="1" si="11"/>
        <v>#N/A</v>
      </c>
      <c r="BK44" s="128" t="e">
        <f t="shared" ca="1" si="12"/>
        <v>#N/A</v>
      </c>
      <c r="BL44" s="128" t="e">
        <f ca="1">IF(BK44="","",LEFT(AX44,3)&amp;TEXT(VLOOKUP(BK44,基本設定!$D$3:$E$50,2,FALSE),"000"))</f>
        <v>#N/A</v>
      </c>
      <c r="BM44" s="128" t="e">
        <f ca="1">IF(BL44="","",VLOOKUP(BL44,単価設定!$A$3:$F$477,6,FALSE))</f>
        <v>#N/A</v>
      </c>
      <c r="BN44" s="128" t="str">
        <f t="shared" si="42"/>
        <v/>
      </c>
      <c r="BO44" s="128" t="str">
        <f t="shared" si="13"/>
        <v/>
      </c>
      <c r="BP44" s="124" t="str">
        <f t="shared" si="14"/>
        <v/>
      </c>
      <c r="BQ44" s="128" t="str">
        <f t="shared" si="15"/>
        <v/>
      </c>
      <c r="BR44" s="129" t="str">
        <f t="shared" si="16"/>
        <v/>
      </c>
      <c r="BS44" s="129" t="str">
        <f t="shared" si="17"/>
        <v/>
      </c>
      <c r="BT44" s="127" t="str">
        <f t="shared" si="18"/>
        <v/>
      </c>
      <c r="BU44" s="127" t="str">
        <f t="shared" si="19"/>
        <v/>
      </c>
      <c r="BV44" s="126" t="str">
        <f t="shared" si="20"/>
        <v/>
      </c>
      <c r="BW44" s="126" t="str">
        <f t="shared" si="21"/>
        <v/>
      </c>
      <c r="BX44" s="128" t="str">
        <f t="shared" si="43"/>
        <v/>
      </c>
      <c r="BY44" s="124" t="str">
        <f t="shared" si="2"/>
        <v/>
      </c>
      <c r="BZ44" s="128" t="e">
        <f ca="1">IF(AND($AX44&lt;&gt;"",BV44&lt;&gt;"",BX44&gt;=IF(BX45="",0,BX45)),SUM(INDIRECT("by" &amp; ROW()-BX44+1):BY44),"")</f>
        <v>#N/A</v>
      </c>
      <c r="CA44" s="128" t="e">
        <f t="shared" ca="1" si="22"/>
        <v>#N/A</v>
      </c>
      <c r="CB44" s="128" t="e">
        <f t="shared" ca="1" si="23"/>
        <v>#N/A</v>
      </c>
      <c r="CC44" s="128" t="e">
        <f ca="1">IF(CB44="","",LEFT($AX44,3)&amp;TEXT(VLOOKUP(CB44,基本設定!$D$3:$E$50,2,FALSE),"100"))</f>
        <v>#N/A</v>
      </c>
      <c r="CD44" s="128" t="e">
        <f ca="1">IF(CC44="","",VLOOKUP(CC44,単価設定!$A$3:$F$477,6,FALSE))</f>
        <v>#N/A</v>
      </c>
      <c r="CE44" s="128" t="str">
        <f t="shared" si="44"/>
        <v/>
      </c>
      <c r="CF44" s="128" t="str">
        <f t="shared" si="24"/>
        <v/>
      </c>
      <c r="CG44" s="128" t="e">
        <f t="shared" ca="1" si="25"/>
        <v>#N/A</v>
      </c>
      <c r="CH44" s="128" t="e">
        <f ca="1">IF(CG44="","",VLOOKUP(CG44,単価設定!$A$3:$F$478,6,FALSE))</f>
        <v>#N/A</v>
      </c>
      <c r="CI44" s="128" t="e">
        <f t="shared" ca="1" si="26"/>
        <v>#N/A</v>
      </c>
      <c r="CJ44" s="128" t="e">
        <f ca="1">IF(CI44="","",VLOOKUP(CI44,単価設定!$A$3:$F$478,6,FALSE))</f>
        <v>#N/A</v>
      </c>
      <c r="CK44" s="128" t="e">
        <f t="shared" ca="1" si="27"/>
        <v>#N/A</v>
      </c>
      <c r="CL44" s="128" t="e">
        <f ca="1">SUM(CK$15:$CK44)</f>
        <v>#N/A</v>
      </c>
      <c r="CM44" s="128" t="e">
        <f t="shared" ca="1" si="28"/>
        <v>#N/A</v>
      </c>
      <c r="CN44" s="128" t="e">
        <f t="shared" ca="1" si="47"/>
        <v>#N/A</v>
      </c>
      <c r="CO44" s="128" t="e">
        <f t="shared" ca="1" si="29"/>
        <v>#N/A</v>
      </c>
      <c r="CP44" s="146" t="e">
        <f t="shared" ca="1" si="30"/>
        <v>#N/A</v>
      </c>
      <c r="CQ44" s="146" t="e">
        <f t="shared" ca="1" si="31"/>
        <v>#N/A</v>
      </c>
      <c r="CR44" s="146" t="e">
        <f t="shared" ca="1" si="32"/>
        <v>#N/A</v>
      </c>
      <c r="CS44" s="146" t="e">
        <f t="shared" ca="1" si="33"/>
        <v>#N/A</v>
      </c>
      <c r="CT44" s="128" t="e">
        <f ca="1">IF(BL44&lt;&gt;"",IF(COUNTIF(BL$15:BL44,BL44)=1,ROW(),""),"")</f>
        <v>#N/A</v>
      </c>
      <c r="CU44" s="128" t="e">
        <f ca="1">IF(CB44&lt;&gt;"",IF(COUNTIF(CB$15:CB44,CB44)=1,ROW(),""),"")</f>
        <v>#N/A</v>
      </c>
      <c r="CV44" s="128" t="e">
        <f ca="1">IF(CG44&lt;&gt;"",IF(COUNTIF(CG$15:CG44,CG44)=1,ROW(),""),"")</f>
        <v>#N/A</v>
      </c>
      <c r="CW44" s="146" t="e">
        <f ca="1">IF(CI44&lt;&gt;"",IF(COUNTIF(CI$15:CI44,CI44)=1,ROW(),""),"")</f>
        <v>#N/A</v>
      </c>
      <c r="CX44" s="128" t="str">
        <f t="shared" ca="1" si="34"/>
        <v/>
      </c>
      <c r="CY44" s="128" t="str">
        <f t="shared" ca="1" si="35"/>
        <v/>
      </c>
      <c r="CZ44" s="128" t="str">
        <f t="shared" ca="1" si="36"/>
        <v/>
      </c>
      <c r="DA44" s="146" t="str">
        <f t="shared" ca="1" si="37"/>
        <v/>
      </c>
      <c r="DB44" s="32"/>
      <c r="DD44" s="65"/>
      <c r="DE44" s="32"/>
      <c r="DF44" s="32"/>
      <c r="DG44" s="32"/>
      <c r="DH44" s="32"/>
      <c r="DI44" s="258" t="s">
        <v>138</v>
      </c>
      <c r="DJ44" s="259"/>
      <c r="DK44" s="259"/>
      <c r="DL44" s="259"/>
      <c r="DM44" s="259"/>
      <c r="DN44" s="259"/>
      <c r="DO44" s="259"/>
      <c r="DP44" s="259"/>
      <c r="DQ44" s="259"/>
      <c r="DR44" s="259"/>
      <c r="DS44" s="259"/>
      <c r="DT44" s="259"/>
      <c r="DU44" s="259"/>
      <c r="DV44" s="259"/>
      <c r="DW44" s="259"/>
      <c r="DX44" s="259"/>
      <c r="DY44" s="259"/>
      <c r="DZ44" s="259"/>
      <c r="EA44" s="259"/>
      <c r="EB44" s="259"/>
      <c r="EC44" s="259"/>
      <c r="ED44" s="259"/>
      <c r="EE44" s="259"/>
      <c r="EF44" s="260"/>
      <c r="EG44" s="264">
        <f ca="1">ES37-ES40</f>
        <v>0</v>
      </c>
      <c r="EH44" s="265"/>
      <c r="EI44" s="265"/>
      <c r="EJ44" s="265"/>
      <c r="EK44" s="265"/>
      <c r="EL44" s="265"/>
      <c r="EM44" s="265"/>
      <c r="EN44" s="265"/>
      <c r="EO44" s="265"/>
      <c r="EP44" s="265"/>
      <c r="EQ44" s="265"/>
      <c r="ER44" s="265"/>
      <c r="ES44" s="265"/>
      <c r="ET44" s="265"/>
      <c r="EU44" s="265"/>
      <c r="EV44" s="265"/>
      <c r="EW44" s="259" t="s">
        <v>15</v>
      </c>
      <c r="EX44" s="259"/>
      <c r="EY44" s="260"/>
      <c r="EZ44" s="32"/>
      <c r="FA44" s="32"/>
      <c r="FB44" s="32"/>
      <c r="FC44" s="32"/>
      <c r="FD44" s="32"/>
      <c r="FE44" s="32"/>
      <c r="FF44" s="32"/>
      <c r="FG44" s="64"/>
      <c r="FH44" s="32"/>
      <c r="FI44" s="32"/>
      <c r="FJ44" s="32"/>
      <c r="FK44" s="32"/>
      <c r="FL44" s="65"/>
      <c r="FN44" s="394"/>
      <c r="FO44" s="394"/>
      <c r="FP44" s="394"/>
      <c r="FQ44" s="394"/>
      <c r="FR44" s="394"/>
      <c r="FS44" s="394"/>
      <c r="FT44" s="394"/>
      <c r="FU44" s="394"/>
      <c r="FV44" s="394"/>
      <c r="FW44" s="394"/>
      <c r="FX44" s="401"/>
      <c r="FY44" s="402"/>
      <c r="FZ44" s="402"/>
      <c r="GA44" s="402"/>
      <c r="GB44" s="402"/>
      <c r="GC44" s="402"/>
      <c r="GD44" s="402"/>
      <c r="GE44" s="402"/>
      <c r="GF44" s="402"/>
      <c r="GG44" s="402"/>
      <c r="GH44" s="403"/>
      <c r="GI44" s="401"/>
      <c r="GJ44" s="402"/>
      <c r="GK44" s="402"/>
      <c r="GL44" s="402"/>
      <c r="GM44" s="402"/>
      <c r="GN44" s="402"/>
      <c r="GO44" s="402"/>
      <c r="GP44" s="402"/>
      <c r="GQ44" s="402"/>
      <c r="GR44" s="402"/>
      <c r="GS44" s="402"/>
      <c r="GT44" s="403"/>
      <c r="GU44" s="394" t="s">
        <v>150</v>
      </c>
      <c r="GV44" s="394"/>
      <c r="GW44" s="394"/>
      <c r="GX44" s="395" t="s">
        <v>152</v>
      </c>
      <c r="GY44" s="395"/>
      <c r="GZ44" s="395"/>
      <c r="HA44" s="395"/>
      <c r="HB44" s="395"/>
      <c r="HC44" s="395"/>
      <c r="HD44" s="395"/>
      <c r="HE44" s="395"/>
      <c r="HF44" s="395"/>
      <c r="HG44" s="395"/>
      <c r="HH44" s="395"/>
      <c r="HI44" s="395"/>
      <c r="HJ44" s="395"/>
      <c r="HK44" s="395"/>
      <c r="HL44" s="395"/>
      <c r="HM44" s="395"/>
      <c r="HN44" s="395"/>
      <c r="HO44" s="395"/>
      <c r="HP44" s="395"/>
      <c r="HQ44" s="395"/>
      <c r="HR44" s="395"/>
      <c r="HS44" s="395"/>
      <c r="HT44" s="395"/>
      <c r="HU44" s="395"/>
      <c r="HV44" s="395"/>
      <c r="HW44" s="395"/>
      <c r="HX44" s="395"/>
      <c r="HY44" s="395"/>
      <c r="HZ44" s="32"/>
      <c r="IA44" s="64"/>
      <c r="IB44" s="57"/>
      <c r="IC44" s="57"/>
      <c r="ID44" s="57"/>
      <c r="IF44" s="445"/>
      <c r="IG44" s="436"/>
      <c r="IH44" s="426"/>
      <c r="II44" s="426"/>
      <c r="IJ44" s="426"/>
      <c r="IK44" s="426"/>
      <c r="IL44" s="79"/>
      <c r="IM44" s="80"/>
      <c r="IN44" s="80"/>
      <c r="IO44" s="80"/>
      <c r="IP44" s="80"/>
      <c r="IQ44" s="80"/>
      <c r="IR44" s="80"/>
      <c r="IS44" s="80"/>
      <c r="IT44" s="80"/>
      <c r="IU44" s="80"/>
      <c r="IV44" s="80"/>
      <c r="IW44" s="80"/>
      <c r="IX44" s="80"/>
      <c r="IY44" s="80"/>
      <c r="IZ44" s="80"/>
      <c r="JA44" s="80"/>
      <c r="JB44" s="80"/>
      <c r="JC44" s="80"/>
      <c r="JD44" s="80"/>
      <c r="JE44" s="80"/>
      <c r="JF44" s="80"/>
      <c r="JG44" s="80"/>
      <c r="JH44" s="80"/>
      <c r="JI44" s="80"/>
      <c r="JJ44" s="80"/>
      <c r="JK44" s="80"/>
      <c r="JL44" s="80"/>
      <c r="JM44" s="80"/>
      <c r="JN44" s="80"/>
      <c r="JO44" s="80"/>
      <c r="JP44" s="80"/>
      <c r="JQ44" s="79"/>
      <c r="JR44" s="80"/>
      <c r="JS44" s="80"/>
      <c r="JT44" s="80"/>
      <c r="JU44" s="80"/>
      <c r="JV44" s="80"/>
      <c r="JW44" s="80"/>
      <c r="JX44" s="80"/>
      <c r="JY44" s="80"/>
      <c r="JZ44" s="80"/>
      <c r="KA44" s="80"/>
      <c r="KB44" s="80"/>
      <c r="KC44" s="80"/>
      <c r="KD44" s="81"/>
      <c r="KE44" s="57"/>
      <c r="KF44" s="32"/>
      <c r="KG44" s="32"/>
      <c r="KH44" s="153"/>
      <c r="KI44" s="154"/>
      <c r="KJ44" s="154"/>
      <c r="KK44" s="396"/>
      <c r="KL44" s="396"/>
      <c r="KM44" s="422"/>
      <c r="KN44" s="404"/>
      <c r="KO44" s="411"/>
      <c r="KP44" s="411"/>
      <c r="KQ44" s="411"/>
      <c r="KR44" s="411"/>
      <c r="KS44" s="411"/>
      <c r="KT44" s="411"/>
      <c r="KU44" s="411"/>
      <c r="KV44" s="411"/>
      <c r="KW44" s="411"/>
      <c r="KX44" s="411"/>
      <c r="KY44" s="411"/>
      <c r="KZ44" s="411"/>
      <c r="LA44" s="411"/>
      <c r="LB44" s="412"/>
      <c r="LC44" s="408" t="str">
        <f>LC19</f>
        <v>③</v>
      </c>
      <c r="LD44" s="408"/>
      <c r="LE44" s="408"/>
      <c r="LF44" s="408"/>
      <c r="LG44" s="408"/>
      <c r="LH44" s="408"/>
      <c r="LI44" s="408"/>
      <c r="LJ44" s="408"/>
      <c r="LK44" s="408"/>
      <c r="LL44" s="408"/>
      <c r="LM44" s="408"/>
      <c r="LN44" s="408"/>
      <c r="LO44" s="408"/>
      <c r="LP44" s="408"/>
      <c r="LQ44" s="408"/>
      <c r="LR44" s="408"/>
      <c r="LS44" s="408"/>
      <c r="LT44" s="408"/>
      <c r="LU44" s="408"/>
      <c r="LV44" s="396"/>
      <c r="LW44" s="396"/>
      <c r="LX44" s="396"/>
      <c r="LY44" s="396"/>
      <c r="LZ44" s="396"/>
      <c r="MA44" s="396"/>
      <c r="MB44" s="396"/>
      <c r="MC44" s="396"/>
      <c r="MD44" s="396"/>
      <c r="ME44" s="396"/>
      <c r="MF44" s="396"/>
      <c r="MG44" s="396"/>
      <c r="MH44" s="396"/>
      <c r="MI44" s="154"/>
      <c r="MJ44" s="154"/>
      <c r="MK44" s="154"/>
      <c r="ML44" s="153"/>
      <c r="MM44" s="32"/>
      <c r="MN44" s="32"/>
    </row>
    <row r="45" spans="2:352" ht="18" customHeight="1" x14ac:dyDescent="0.15">
      <c r="B45" s="244"/>
      <c r="C45" s="244"/>
      <c r="D45" s="244"/>
      <c r="E45" s="268" t="str">
        <f>IF(B45="","",TEXT(TEXT(請求書!$D$15,"YYYY/MM") &amp; "/" &amp; TEXT(B45,"00"),"AAA"))</f>
        <v/>
      </c>
      <c r="F45" s="269"/>
      <c r="G45" s="269"/>
      <c r="H45" s="270"/>
      <c r="I45" s="271"/>
      <c r="J45" s="271"/>
      <c r="K45" s="271"/>
      <c r="L45" s="271"/>
      <c r="M45" s="271"/>
      <c r="N45" s="271"/>
      <c r="O45" s="272" t="str">
        <f t="shared" si="3"/>
        <v/>
      </c>
      <c r="P45" s="272"/>
      <c r="Q45" s="273" t="str">
        <f t="shared" si="48"/>
        <v/>
      </c>
      <c r="R45" s="274"/>
      <c r="S45" s="274"/>
      <c r="T45" s="274"/>
      <c r="U45" s="274"/>
      <c r="V45" s="275"/>
      <c r="W45" s="276" t="str">
        <f t="shared" si="38"/>
        <v/>
      </c>
      <c r="X45" s="277"/>
      <c r="Y45" s="277"/>
      <c r="Z45" s="277"/>
      <c r="AA45" s="278"/>
      <c r="AB45" s="249"/>
      <c r="AC45" s="250"/>
      <c r="AD45" s="249"/>
      <c r="AE45" s="250"/>
      <c r="AF45" s="251" t="str">
        <f t="shared" si="0"/>
        <v/>
      </c>
      <c r="AG45" s="252"/>
      <c r="AH45" s="253"/>
      <c r="AI45" s="254" t="str">
        <f t="shared" si="45"/>
        <v/>
      </c>
      <c r="AJ45" s="255"/>
      <c r="AK45" s="256"/>
      <c r="AL45" s="254" t="str">
        <f t="shared" si="46"/>
        <v/>
      </c>
      <c r="AM45" s="255"/>
      <c r="AN45" s="256"/>
      <c r="AO45" s="257"/>
      <c r="AP45" s="257"/>
      <c r="AQ45" s="257"/>
      <c r="AR45" s="257"/>
      <c r="AS45" s="244"/>
      <c r="AT45" s="244"/>
      <c r="AU45" s="244"/>
      <c r="AV45" s="244"/>
      <c r="AW45" s="100"/>
      <c r="AX45" s="90" t="e">
        <f t="shared" ca="1" si="4"/>
        <v>#N/A</v>
      </c>
      <c r="AY45" s="124" t="str">
        <f t="shared" si="39"/>
        <v/>
      </c>
      <c r="AZ45" s="125" t="str">
        <f t="shared" si="40"/>
        <v/>
      </c>
      <c r="BA45" s="126" t="str">
        <f t="shared" si="5"/>
        <v/>
      </c>
      <c r="BB45" s="126" t="str">
        <f t="shared" si="6"/>
        <v/>
      </c>
      <c r="BC45" s="127" t="str">
        <f t="shared" si="7"/>
        <v/>
      </c>
      <c r="BD45" s="127" t="str">
        <f t="shared" si="8"/>
        <v/>
      </c>
      <c r="BE45" s="126" t="str">
        <f t="shared" si="9"/>
        <v/>
      </c>
      <c r="BF45" s="126" t="str">
        <f t="shared" si="10"/>
        <v/>
      </c>
      <c r="BG45" s="128" t="str">
        <f t="shared" si="41"/>
        <v/>
      </c>
      <c r="BH45" s="124" t="str">
        <f t="shared" si="1"/>
        <v/>
      </c>
      <c r="BI45" s="128" t="e">
        <f ca="1">IF(AND($AX45&lt;&gt;"",BE45&lt;&gt;"",BG45&gt;=IF(BG46="",0,BG46)),SUM(INDIRECT("bh"&amp;ROW()-BG45+1):BH45),"")</f>
        <v>#N/A</v>
      </c>
      <c r="BJ45" s="128" t="e">
        <f t="shared" ca="1" si="11"/>
        <v>#N/A</v>
      </c>
      <c r="BK45" s="128" t="e">
        <f t="shared" ca="1" si="12"/>
        <v>#N/A</v>
      </c>
      <c r="BL45" s="128" t="e">
        <f ca="1">IF(BK45="","",LEFT(AX45,3)&amp;TEXT(VLOOKUP(BK45,基本設定!$D$3:$E$50,2,FALSE),"000"))</f>
        <v>#N/A</v>
      </c>
      <c r="BM45" s="128" t="e">
        <f ca="1">IF(BL45="","",VLOOKUP(BL45,単価設定!$A$3:$F$477,6,FALSE))</f>
        <v>#N/A</v>
      </c>
      <c r="BN45" s="128" t="str">
        <f t="shared" si="42"/>
        <v/>
      </c>
      <c r="BO45" s="128" t="str">
        <f t="shared" si="13"/>
        <v/>
      </c>
      <c r="BP45" s="124" t="str">
        <f t="shared" si="14"/>
        <v/>
      </c>
      <c r="BQ45" s="128" t="str">
        <f t="shared" si="15"/>
        <v/>
      </c>
      <c r="BR45" s="129" t="str">
        <f t="shared" si="16"/>
        <v/>
      </c>
      <c r="BS45" s="129" t="str">
        <f t="shared" si="17"/>
        <v/>
      </c>
      <c r="BT45" s="127" t="str">
        <f t="shared" si="18"/>
        <v/>
      </c>
      <c r="BU45" s="127" t="str">
        <f t="shared" si="19"/>
        <v/>
      </c>
      <c r="BV45" s="126" t="str">
        <f t="shared" si="20"/>
        <v/>
      </c>
      <c r="BW45" s="126" t="str">
        <f t="shared" si="21"/>
        <v/>
      </c>
      <c r="BX45" s="128" t="str">
        <f t="shared" si="43"/>
        <v/>
      </c>
      <c r="BY45" s="124" t="str">
        <f t="shared" si="2"/>
        <v/>
      </c>
      <c r="BZ45" s="128" t="e">
        <f ca="1">IF(AND($AX45&lt;&gt;"",BV45&lt;&gt;"",BX45&gt;=IF(BX46="",0,BX46)),SUM(INDIRECT("by" &amp; ROW()-BX45+1):BY45),"")</f>
        <v>#N/A</v>
      </c>
      <c r="CA45" s="128" t="e">
        <f t="shared" ca="1" si="22"/>
        <v>#N/A</v>
      </c>
      <c r="CB45" s="128" t="e">
        <f t="shared" ca="1" si="23"/>
        <v>#N/A</v>
      </c>
      <c r="CC45" s="128" t="e">
        <f ca="1">IF(CB45="","",LEFT($AX45,3)&amp;TEXT(VLOOKUP(CB45,基本設定!$D$3:$E$50,2,FALSE),"100"))</f>
        <v>#N/A</v>
      </c>
      <c r="CD45" s="128" t="e">
        <f ca="1">IF(CC45="","",VLOOKUP(CC45,単価設定!$A$3:$F$477,6,FALSE))</f>
        <v>#N/A</v>
      </c>
      <c r="CE45" s="128" t="str">
        <f t="shared" si="44"/>
        <v/>
      </c>
      <c r="CF45" s="128" t="str">
        <f t="shared" si="24"/>
        <v/>
      </c>
      <c r="CG45" s="128" t="e">
        <f t="shared" ca="1" si="25"/>
        <v>#N/A</v>
      </c>
      <c r="CH45" s="128" t="e">
        <f ca="1">IF(CG45="","",VLOOKUP(CG45,単価設定!$A$3:$F$478,6,FALSE))</f>
        <v>#N/A</v>
      </c>
      <c r="CI45" s="128" t="e">
        <f t="shared" ca="1" si="26"/>
        <v>#N/A</v>
      </c>
      <c r="CJ45" s="128" t="e">
        <f ca="1">IF(CI45="","",VLOOKUP(CI45,単価設定!$A$3:$F$478,6,FALSE))</f>
        <v>#N/A</v>
      </c>
      <c r="CK45" s="128" t="e">
        <f t="shared" ca="1" si="27"/>
        <v>#N/A</v>
      </c>
      <c r="CL45" s="128" t="e">
        <f ca="1">SUM(CK$15:$CK45)</f>
        <v>#N/A</v>
      </c>
      <c r="CM45" s="128" t="e">
        <f t="shared" ca="1" si="28"/>
        <v>#N/A</v>
      </c>
      <c r="CN45" s="128" t="e">
        <f t="shared" ca="1" si="47"/>
        <v>#N/A</v>
      </c>
      <c r="CO45" s="128" t="e">
        <f t="shared" ca="1" si="29"/>
        <v>#N/A</v>
      </c>
      <c r="CP45" s="146" t="e">
        <f t="shared" ca="1" si="30"/>
        <v>#N/A</v>
      </c>
      <c r="CQ45" s="146" t="e">
        <f t="shared" ca="1" si="31"/>
        <v>#N/A</v>
      </c>
      <c r="CR45" s="146" t="e">
        <f t="shared" ca="1" si="32"/>
        <v>#N/A</v>
      </c>
      <c r="CS45" s="146" t="e">
        <f t="shared" ca="1" si="33"/>
        <v>#N/A</v>
      </c>
      <c r="CT45" s="128" t="e">
        <f ca="1">IF(BL45&lt;&gt;"",IF(COUNTIF(BL$15:BL45,BL45)=1,ROW(),""),"")</f>
        <v>#N/A</v>
      </c>
      <c r="CU45" s="128" t="e">
        <f ca="1">IF(CB45&lt;&gt;"",IF(COUNTIF(CB$15:CB45,CB45)=1,ROW(),""),"")</f>
        <v>#N/A</v>
      </c>
      <c r="CV45" s="128" t="e">
        <f ca="1">IF(CG45&lt;&gt;"",IF(COUNTIF(CG$15:CG45,CG45)=1,ROW(),""),"")</f>
        <v>#N/A</v>
      </c>
      <c r="CW45" s="146" t="e">
        <f ca="1">IF(CI45&lt;&gt;"",IF(COUNTIF(CI$15:CI45,CI45)=1,ROW(),""),"")</f>
        <v>#N/A</v>
      </c>
      <c r="CX45" s="128" t="str">
        <f t="shared" ca="1" si="34"/>
        <v/>
      </c>
      <c r="CY45" s="128" t="str">
        <f t="shared" ca="1" si="35"/>
        <v/>
      </c>
      <c r="CZ45" s="128" t="str">
        <f t="shared" ca="1" si="36"/>
        <v/>
      </c>
      <c r="DA45" s="146" t="str">
        <f t="shared" ca="1" si="37"/>
        <v/>
      </c>
      <c r="DB45" s="32"/>
      <c r="DD45" s="65"/>
      <c r="DE45" s="32"/>
      <c r="DF45" s="32"/>
      <c r="DG45" s="32"/>
      <c r="DH45" s="32"/>
      <c r="DI45" s="261"/>
      <c r="DJ45" s="262"/>
      <c r="DK45" s="262"/>
      <c r="DL45" s="262"/>
      <c r="DM45" s="262"/>
      <c r="DN45" s="262"/>
      <c r="DO45" s="262"/>
      <c r="DP45" s="262"/>
      <c r="DQ45" s="262"/>
      <c r="DR45" s="262"/>
      <c r="DS45" s="262"/>
      <c r="DT45" s="262"/>
      <c r="DU45" s="262"/>
      <c r="DV45" s="262"/>
      <c r="DW45" s="262"/>
      <c r="DX45" s="262"/>
      <c r="DY45" s="262"/>
      <c r="DZ45" s="262"/>
      <c r="EA45" s="262"/>
      <c r="EB45" s="262"/>
      <c r="EC45" s="262"/>
      <c r="ED45" s="262"/>
      <c r="EE45" s="262"/>
      <c r="EF45" s="263"/>
      <c r="EG45" s="266"/>
      <c r="EH45" s="267"/>
      <c r="EI45" s="267"/>
      <c r="EJ45" s="267"/>
      <c r="EK45" s="267"/>
      <c r="EL45" s="267"/>
      <c r="EM45" s="267"/>
      <c r="EN45" s="267"/>
      <c r="EO45" s="267"/>
      <c r="EP45" s="267"/>
      <c r="EQ45" s="267"/>
      <c r="ER45" s="267"/>
      <c r="ES45" s="267"/>
      <c r="ET45" s="267"/>
      <c r="EU45" s="267"/>
      <c r="EV45" s="267"/>
      <c r="EW45" s="262"/>
      <c r="EX45" s="262"/>
      <c r="EY45" s="263"/>
      <c r="EZ45" s="32"/>
      <c r="FA45" s="32"/>
      <c r="FB45" s="32"/>
      <c r="FC45" s="32"/>
      <c r="FD45" s="32"/>
      <c r="FE45" s="32"/>
      <c r="FF45" s="32"/>
      <c r="FG45" s="64"/>
      <c r="FH45" s="32"/>
      <c r="FI45" s="32"/>
      <c r="FJ45" s="32"/>
      <c r="FK45" s="32"/>
      <c r="FL45" s="65"/>
      <c r="FN45" s="394"/>
      <c r="FO45" s="394"/>
      <c r="FP45" s="394"/>
      <c r="FQ45" s="394"/>
      <c r="FR45" s="394"/>
      <c r="FS45" s="394"/>
      <c r="FT45" s="394"/>
      <c r="FU45" s="394"/>
      <c r="FV45" s="394"/>
      <c r="FW45" s="394"/>
      <c r="FX45" s="398"/>
      <c r="FY45" s="399"/>
      <c r="FZ45" s="399"/>
      <c r="GA45" s="399"/>
      <c r="GB45" s="399"/>
      <c r="GC45" s="399"/>
      <c r="GD45" s="399"/>
      <c r="GE45" s="399"/>
      <c r="GF45" s="399"/>
      <c r="GG45" s="399"/>
      <c r="GH45" s="400"/>
      <c r="GI45" s="398"/>
      <c r="GJ45" s="399"/>
      <c r="GK45" s="399"/>
      <c r="GL45" s="399"/>
      <c r="GM45" s="399"/>
      <c r="GN45" s="399"/>
      <c r="GO45" s="399"/>
      <c r="GP45" s="399"/>
      <c r="GQ45" s="399"/>
      <c r="GR45" s="399"/>
      <c r="GS45" s="399"/>
      <c r="GT45" s="400"/>
      <c r="GU45" s="394" t="s">
        <v>150</v>
      </c>
      <c r="GV45" s="394"/>
      <c r="GW45" s="394"/>
      <c r="GX45" s="395" t="s">
        <v>153</v>
      </c>
      <c r="GY45" s="395"/>
      <c r="GZ45" s="395"/>
      <c r="HA45" s="395"/>
      <c r="HB45" s="395"/>
      <c r="HC45" s="395"/>
      <c r="HD45" s="395"/>
      <c r="HE45" s="395"/>
      <c r="HF45" s="395"/>
      <c r="HG45" s="395"/>
      <c r="HH45" s="395"/>
      <c r="HI45" s="395"/>
      <c r="HJ45" s="395"/>
      <c r="HK45" s="395"/>
      <c r="HL45" s="395"/>
      <c r="HM45" s="395"/>
      <c r="HN45" s="395"/>
      <c r="HO45" s="395"/>
      <c r="HP45" s="395"/>
      <c r="HQ45" s="395"/>
      <c r="HR45" s="395"/>
      <c r="HS45" s="395"/>
      <c r="HT45" s="395"/>
      <c r="HU45" s="395"/>
      <c r="HV45" s="395"/>
      <c r="HW45" s="395"/>
      <c r="HX45" s="395"/>
      <c r="HY45" s="395"/>
      <c r="HZ45" s="32"/>
      <c r="IA45" s="64"/>
      <c r="IB45" s="57"/>
      <c r="IC45" s="57"/>
      <c r="ID45" s="57"/>
      <c r="IF45" s="57"/>
      <c r="IG45" s="57"/>
      <c r="IH45" s="57"/>
      <c r="II45" s="57"/>
      <c r="IJ45" s="57"/>
      <c r="IK45" s="57"/>
      <c r="IL45" s="57"/>
      <c r="IM45" s="57"/>
      <c r="IN45" s="57"/>
      <c r="JQ45" s="57"/>
      <c r="JR45" s="57"/>
      <c r="JS45" s="57"/>
      <c r="JT45" s="57"/>
      <c r="JU45" s="57"/>
      <c r="JV45" s="57"/>
      <c r="JW45" s="57"/>
      <c r="JX45" s="57"/>
      <c r="JY45" s="57"/>
      <c r="JZ45" s="57"/>
      <c r="KA45" s="57"/>
      <c r="KB45" s="57"/>
      <c r="KC45" s="57"/>
      <c r="KD45" s="57"/>
      <c r="KE45" s="57"/>
      <c r="KF45" s="32"/>
      <c r="KG45" s="32"/>
      <c r="KH45" s="153"/>
      <c r="KI45" s="154"/>
      <c r="KJ45" s="154"/>
      <c r="KK45" s="396"/>
      <c r="KL45" s="396"/>
      <c r="KM45" s="422"/>
      <c r="KN45" s="404"/>
      <c r="KO45" s="404"/>
      <c r="KP45" s="404"/>
      <c r="KQ45" s="404"/>
      <c r="KR45" s="404"/>
      <c r="KS45" s="404"/>
      <c r="KT45" s="404"/>
      <c r="KU45" s="404"/>
      <c r="KV45" s="404"/>
      <c r="KW45" s="404"/>
      <c r="KX45" s="404"/>
      <c r="KY45" s="404"/>
      <c r="KZ45" s="404"/>
      <c r="LA45" s="404"/>
      <c r="LB45" s="405"/>
      <c r="LC45" s="408"/>
      <c r="LD45" s="408"/>
      <c r="LE45" s="408"/>
      <c r="LF45" s="408"/>
      <c r="LG45" s="408"/>
      <c r="LH45" s="408"/>
      <c r="LI45" s="408"/>
      <c r="LJ45" s="408"/>
      <c r="LK45" s="408"/>
      <c r="LL45" s="408"/>
      <c r="LM45" s="408"/>
      <c r="LN45" s="408"/>
      <c r="LO45" s="408"/>
      <c r="LP45" s="408"/>
      <c r="LQ45" s="408"/>
      <c r="LR45" s="408"/>
      <c r="LS45" s="408"/>
      <c r="LT45" s="408"/>
      <c r="LU45" s="408"/>
      <c r="LV45" s="396"/>
      <c r="LW45" s="396"/>
      <c r="LX45" s="396"/>
      <c r="LY45" s="396"/>
      <c r="LZ45" s="396"/>
      <c r="MA45" s="396"/>
      <c r="MB45" s="396"/>
      <c r="MC45" s="396"/>
      <c r="MD45" s="396"/>
      <c r="ME45" s="396"/>
      <c r="MF45" s="396"/>
      <c r="MG45" s="396"/>
      <c r="MH45" s="396"/>
      <c r="MI45" s="154"/>
      <c r="MJ45" s="154"/>
      <c r="MK45" s="154"/>
      <c r="ML45" s="153"/>
      <c r="MM45" s="32"/>
      <c r="MN45" s="32"/>
    </row>
    <row r="46" spans="2:352" ht="18" customHeight="1" x14ac:dyDescent="0.15">
      <c r="B46" s="83"/>
      <c r="C46" s="83"/>
      <c r="D46" s="83"/>
      <c r="E46" s="83"/>
      <c r="F46" s="83"/>
      <c r="G46" s="83"/>
      <c r="H46" s="83"/>
      <c r="I46" s="83"/>
      <c r="J46" s="83"/>
      <c r="K46" s="83"/>
      <c r="L46" s="83"/>
      <c r="M46" s="83"/>
      <c r="N46" s="83"/>
      <c r="O46" s="83"/>
      <c r="P46" s="83"/>
      <c r="Q46" s="83"/>
      <c r="R46" s="83"/>
      <c r="S46" s="83"/>
      <c r="T46" s="83"/>
      <c r="U46" s="83"/>
      <c r="V46" s="83"/>
      <c r="W46" s="93" t="str">
        <f>IF(BB46=0,"",BB46)</f>
        <v/>
      </c>
      <c r="X46" s="94"/>
      <c r="Y46" s="94"/>
      <c r="Z46" s="94"/>
      <c r="AA46" s="95"/>
      <c r="AB46" s="83"/>
      <c r="AC46" s="83"/>
      <c r="AD46" s="83"/>
      <c r="AE46" s="83"/>
      <c r="AF46" s="149"/>
      <c r="AG46" s="150"/>
      <c r="AH46" s="151"/>
      <c r="AI46" s="83"/>
      <c r="AJ46" s="83"/>
      <c r="AK46" s="83"/>
      <c r="AL46" s="83"/>
      <c r="AM46" s="83"/>
      <c r="AN46" s="83"/>
      <c r="AO46" s="83"/>
      <c r="AP46" s="83"/>
      <c r="AQ46" s="83"/>
      <c r="AR46" s="83"/>
      <c r="AS46" s="83"/>
      <c r="AT46" s="83"/>
      <c r="AU46" s="83"/>
      <c r="AV46" s="83"/>
      <c r="AW46" s="83"/>
      <c r="AX46" s="90" t="e">
        <f t="shared" ca="1" si="4"/>
        <v>#N/A</v>
      </c>
      <c r="AY46" s="132"/>
      <c r="AZ46" s="133"/>
      <c r="BA46" s="134"/>
      <c r="BB46" s="134"/>
      <c r="BC46" s="127" t="str">
        <f t="shared" si="7"/>
        <v/>
      </c>
      <c r="BD46" s="127" t="str">
        <f t="shared" si="8"/>
        <v/>
      </c>
      <c r="BE46" s="126" t="str">
        <f t="shared" si="9"/>
        <v/>
      </c>
      <c r="BF46" s="126" t="str">
        <f t="shared" si="10"/>
        <v/>
      </c>
      <c r="BG46" s="128" t="str">
        <f t="shared" si="41"/>
        <v/>
      </c>
      <c r="BH46" s="124" t="str">
        <f t="shared" si="1"/>
        <v/>
      </c>
      <c r="BI46" s="128" t="e">
        <f ca="1">IF(AND($AX46&lt;&gt;"",BE46&lt;&gt;"",BG46&gt;=IF(BG47="",0,BG47)),SUM(INDIRECT("bh"&amp;ROW()-BG46+1):BH46),"")</f>
        <v>#N/A</v>
      </c>
      <c r="BJ46" s="128" t="e">
        <f t="shared" ca="1" si="11"/>
        <v>#N/A</v>
      </c>
      <c r="BK46" s="128" t="e">
        <f t="shared" ca="1" si="12"/>
        <v>#N/A</v>
      </c>
      <c r="BL46" s="128" t="e">
        <f ca="1">IF(BK46="","",LEFT(AX46,3)&amp;TEXT(VLOOKUP(BK46,基本設定!$D$3:$E$50,2,FALSE),"000"))</f>
        <v>#N/A</v>
      </c>
      <c r="BM46" s="128" t="e">
        <f ca="1">IF(BL46="","",VLOOKUP(BL46,単価設定!$A$3:$F$477,6,FALSE))</f>
        <v>#N/A</v>
      </c>
      <c r="BN46" s="135"/>
      <c r="BO46" s="135"/>
      <c r="BP46" s="132"/>
      <c r="BQ46" s="135"/>
      <c r="BR46" s="136"/>
      <c r="BS46" s="136"/>
      <c r="BT46" s="127" t="str">
        <f t="shared" si="18"/>
        <v/>
      </c>
      <c r="BU46" s="127" t="str">
        <f t="shared" si="19"/>
        <v/>
      </c>
      <c r="BV46" s="126" t="str">
        <f t="shared" si="20"/>
        <v/>
      </c>
      <c r="BW46" s="126" t="str">
        <f t="shared" si="21"/>
        <v/>
      </c>
      <c r="BX46" s="128" t="str">
        <f t="shared" si="43"/>
        <v/>
      </c>
      <c r="BY46" s="124" t="str">
        <f t="shared" si="2"/>
        <v/>
      </c>
      <c r="BZ46" s="128" t="e">
        <f ca="1">IF(AND($AX46&lt;&gt;"",BV46&lt;&gt;"",BX46&gt;=IF(BX47="",0,BX47)),SUM(INDIRECT("by" &amp; ROW()-BX46+1):BY46),"")</f>
        <v>#N/A</v>
      </c>
      <c r="CA46" s="128" t="e">
        <f t="shared" ca="1" si="22"/>
        <v>#N/A</v>
      </c>
      <c r="CB46" s="128" t="e">
        <f t="shared" ca="1" si="23"/>
        <v>#N/A</v>
      </c>
      <c r="CC46" s="128" t="e">
        <f ca="1">IF(CB46="","",LEFT($AX46,3)&amp;TEXT(VLOOKUP(CB46,基本設定!$D$3:$E$50,2,FALSE),"100"))</f>
        <v>#N/A</v>
      </c>
      <c r="CD46" s="128" t="e">
        <f ca="1">IF(CC46="","",VLOOKUP(CC46,単価設定!$A$3:$F$477,6,FALSE))</f>
        <v>#N/A</v>
      </c>
      <c r="CE46" s="136"/>
      <c r="CF46" s="136"/>
      <c r="CG46" s="136"/>
      <c r="CH46" s="136"/>
      <c r="CI46" s="136"/>
      <c r="CJ46" s="136"/>
      <c r="CK46" s="128">
        <f t="shared" si="27"/>
        <v>0</v>
      </c>
      <c r="CL46" s="128" t="e">
        <f ca="1">SUM(CK$15:$CK46)</f>
        <v>#N/A</v>
      </c>
      <c r="CM46" s="128" t="e">
        <f t="shared" ca="1" si="28"/>
        <v>#N/A</v>
      </c>
      <c r="CN46" s="128" t="str">
        <f t="shared" si="47"/>
        <v/>
      </c>
      <c r="CO46" s="128" t="str">
        <f t="shared" si="29"/>
        <v/>
      </c>
      <c r="CP46" s="146" t="str">
        <f t="shared" si="30"/>
        <v/>
      </c>
      <c r="CQ46" s="146" t="str">
        <f t="shared" si="31"/>
        <v/>
      </c>
      <c r="CR46" s="146" t="str">
        <f t="shared" si="32"/>
        <v/>
      </c>
      <c r="CS46" s="146" t="str">
        <f t="shared" si="33"/>
        <v/>
      </c>
      <c r="CT46" s="128" t="e">
        <f ca="1">IF(BL46&lt;&gt;"",IF(COUNTIF(BL$15:BL46,BL46)=1,ROW(),""),"")</f>
        <v>#N/A</v>
      </c>
      <c r="CU46" s="128" t="e">
        <f ca="1">IF(CB46&lt;&gt;"",IF(COUNTIF(CB$15:CB46,CB46)=1,ROW(),""),"")</f>
        <v>#N/A</v>
      </c>
      <c r="CV46" s="128" t="str">
        <f>IF(CG46&lt;&gt;"",IF(COUNTIF(CG$15:CG46,CG46)=1,ROW(),""),"")</f>
        <v/>
      </c>
      <c r="CW46" s="146" t="str">
        <f>IF(CI46&lt;&gt;"",IF(COUNTIF(CI$15:CI46,CI46)=1,ROW(),""),"")</f>
        <v/>
      </c>
      <c r="CX46" s="128" t="str">
        <f t="shared" ca="1" si="34"/>
        <v/>
      </c>
      <c r="CY46" s="128" t="str">
        <f t="shared" ca="1" si="35"/>
        <v/>
      </c>
      <c r="CZ46" s="128" t="str">
        <f t="shared" ca="1" si="36"/>
        <v/>
      </c>
      <c r="DA46" s="146" t="str">
        <f t="shared" ca="1" si="37"/>
        <v/>
      </c>
      <c r="DD46" s="65"/>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24">
        <f ca="1">IF(EG44&gt;0,1,0)</f>
        <v>0</v>
      </c>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64"/>
      <c r="FH46" s="32"/>
      <c r="FI46" s="32"/>
      <c r="FJ46" s="32"/>
      <c r="FK46" s="32"/>
      <c r="FL46" s="65"/>
      <c r="FN46" s="394"/>
      <c r="FO46" s="394"/>
      <c r="FP46" s="394"/>
      <c r="FQ46" s="394"/>
      <c r="FR46" s="394"/>
      <c r="FS46" s="394"/>
      <c r="FT46" s="394"/>
      <c r="FU46" s="394"/>
      <c r="FV46" s="394"/>
      <c r="FW46" s="394"/>
      <c r="FX46" s="401"/>
      <c r="FY46" s="402"/>
      <c r="FZ46" s="402"/>
      <c r="GA46" s="402"/>
      <c r="GB46" s="402"/>
      <c r="GC46" s="402"/>
      <c r="GD46" s="402"/>
      <c r="GE46" s="402"/>
      <c r="GF46" s="402"/>
      <c r="GG46" s="402"/>
      <c r="GH46" s="403"/>
      <c r="GI46" s="401"/>
      <c r="GJ46" s="402"/>
      <c r="GK46" s="402"/>
      <c r="GL46" s="402"/>
      <c r="GM46" s="402"/>
      <c r="GN46" s="402"/>
      <c r="GO46" s="402"/>
      <c r="GP46" s="402"/>
      <c r="GQ46" s="402"/>
      <c r="GR46" s="402"/>
      <c r="GS46" s="402"/>
      <c r="GT46" s="403"/>
      <c r="GU46" s="394" t="s">
        <v>150</v>
      </c>
      <c r="GV46" s="394"/>
      <c r="GW46" s="394"/>
      <c r="GX46" s="395" t="s">
        <v>152</v>
      </c>
      <c r="GY46" s="395"/>
      <c r="GZ46" s="395"/>
      <c r="HA46" s="395"/>
      <c r="HB46" s="395"/>
      <c r="HC46" s="395"/>
      <c r="HD46" s="395"/>
      <c r="HE46" s="395"/>
      <c r="HF46" s="395"/>
      <c r="HG46" s="395"/>
      <c r="HH46" s="395"/>
      <c r="HI46" s="395"/>
      <c r="HJ46" s="395"/>
      <c r="HK46" s="395"/>
      <c r="HL46" s="395"/>
      <c r="HM46" s="395"/>
      <c r="HN46" s="395"/>
      <c r="HO46" s="395"/>
      <c r="HP46" s="395"/>
      <c r="HQ46" s="395"/>
      <c r="HR46" s="395"/>
      <c r="HS46" s="395"/>
      <c r="HT46" s="395"/>
      <c r="HU46" s="395"/>
      <c r="HV46" s="395"/>
      <c r="HW46" s="395"/>
      <c r="HX46" s="395"/>
      <c r="HY46" s="395"/>
      <c r="HZ46" s="32"/>
      <c r="IA46" s="64"/>
      <c r="IB46" s="57"/>
      <c r="IC46" s="57"/>
      <c r="ID46" s="57"/>
      <c r="IE46" s="57"/>
      <c r="KD46" s="57"/>
      <c r="KE46" s="57"/>
      <c r="KF46" s="32"/>
      <c r="KG46" s="32"/>
      <c r="KH46" s="153"/>
      <c r="KI46" s="154"/>
      <c r="KJ46" s="154"/>
      <c r="KK46" s="396"/>
      <c r="KL46" s="396"/>
      <c r="KM46" s="422"/>
      <c r="KN46" s="404"/>
      <c r="KO46" s="404"/>
      <c r="KP46" s="404"/>
      <c r="KQ46" s="404"/>
      <c r="KR46" s="404"/>
      <c r="KS46" s="404"/>
      <c r="KT46" s="404"/>
      <c r="KU46" s="404"/>
      <c r="KV46" s="404"/>
      <c r="KW46" s="404"/>
      <c r="KX46" s="404"/>
      <c r="KY46" s="404"/>
      <c r="KZ46" s="404"/>
      <c r="LA46" s="404"/>
      <c r="LB46" s="405"/>
      <c r="LC46" s="408" t="str">
        <f>LC21</f>
        <v>小計　Ｂ＝①＋②＋③</v>
      </c>
      <c r="LD46" s="408"/>
      <c r="LE46" s="408"/>
      <c r="LF46" s="408"/>
      <c r="LG46" s="408"/>
      <c r="LH46" s="408"/>
      <c r="LI46" s="408"/>
      <c r="LJ46" s="408"/>
      <c r="LK46" s="408"/>
      <c r="LL46" s="408"/>
      <c r="LM46" s="408"/>
      <c r="LN46" s="408"/>
      <c r="LO46" s="408"/>
      <c r="LP46" s="408"/>
      <c r="LQ46" s="408"/>
      <c r="LR46" s="408"/>
      <c r="LS46" s="408"/>
      <c r="LT46" s="408"/>
      <c r="LU46" s="408"/>
      <c r="LV46" s="409">
        <f>LV21</f>
        <v>0</v>
      </c>
      <c r="LW46" s="409"/>
      <c r="LX46" s="409"/>
      <c r="LY46" s="409"/>
      <c r="LZ46" s="409"/>
      <c r="MA46" s="409"/>
      <c r="MB46" s="409"/>
      <c r="MC46" s="409"/>
      <c r="MD46" s="409"/>
      <c r="ME46" s="409"/>
      <c r="MF46" s="409"/>
      <c r="MG46" s="409"/>
      <c r="MH46" s="409"/>
      <c r="MI46" s="154"/>
      <c r="MJ46" s="154"/>
      <c r="MK46" s="154"/>
      <c r="ML46" s="153"/>
      <c r="MM46" s="32"/>
      <c r="MN46" s="32"/>
    </row>
    <row r="47" spans="2:352" ht="18" customHeight="1" x14ac:dyDescent="0.15">
      <c r="B47" s="240" t="s">
        <v>40</v>
      </c>
      <c r="C47" s="241"/>
      <c r="D47" s="241"/>
      <c r="E47" s="241"/>
      <c r="F47" s="241"/>
      <c r="G47" s="241"/>
      <c r="H47" s="242"/>
      <c r="I47" s="243"/>
      <c r="J47" s="243"/>
      <c r="K47" s="243"/>
      <c r="L47" s="243"/>
      <c r="M47" s="243"/>
      <c r="N47" s="243"/>
      <c r="O47" s="245">
        <f>SUM(O$15:P$45)+SUM(O$64:P$94)+SUM(O$113:P$143)</f>
        <v>0</v>
      </c>
      <c r="P47" s="245"/>
      <c r="Q47" s="246">
        <f>SUM(Q$15:V$45)+SUM(Q$64:V$94)+SUM(Q$113:V$143)</f>
        <v>0</v>
      </c>
      <c r="R47" s="246"/>
      <c r="S47" s="246"/>
      <c r="T47" s="246"/>
      <c r="U47" s="246"/>
      <c r="V47" s="246"/>
      <c r="W47" s="247">
        <f>SUM(BN$15:BN$45)+SUM(BN$64:BN$94)+SUM(BN$113:BN$143)+SUM(CE$15:CE$45)+SUM(CE$64:CE$94)+SUM(CE$113:CE$143)</f>
        <v>0</v>
      </c>
      <c r="X47" s="247"/>
      <c r="Y47" s="247"/>
      <c r="Z47" s="247"/>
      <c r="AA47" s="247"/>
      <c r="AB47" s="239">
        <f>SUM(AB$15:AC$45)+SUM(AB$64:AC$94)+SUM(AB$113:AC$143)</f>
        <v>0</v>
      </c>
      <c r="AC47" s="239"/>
      <c r="AD47" s="243"/>
      <c r="AE47" s="243"/>
      <c r="AF47" s="248">
        <f>SUM(AF$15:AH$45)+SUM(AF$64:AH$94)+SUM(AF$113:AH$143)</f>
        <v>0</v>
      </c>
      <c r="AG47" s="248"/>
      <c r="AH47" s="248"/>
      <c r="AI47" s="243"/>
      <c r="AJ47" s="243"/>
      <c r="AK47" s="243"/>
      <c r="AL47" s="243"/>
      <c r="AM47" s="243"/>
      <c r="AN47" s="243"/>
      <c r="AO47" s="243"/>
      <c r="AP47" s="243"/>
      <c r="AQ47" s="243"/>
      <c r="AR47" s="243"/>
      <c r="AS47" s="243"/>
      <c r="AT47" s="243"/>
      <c r="AU47" s="243"/>
      <c r="AV47" s="243"/>
      <c r="AW47" s="101"/>
      <c r="AX47" s="90" t="e">
        <f t="shared" ca="1" si="4"/>
        <v>#N/A</v>
      </c>
      <c r="AY47" s="132"/>
      <c r="AZ47" s="133"/>
      <c r="BA47" s="134"/>
      <c r="BB47" s="134"/>
      <c r="BC47" s="127" t="str">
        <f t="shared" si="7"/>
        <v/>
      </c>
      <c r="BD47" s="127" t="str">
        <f t="shared" si="8"/>
        <v/>
      </c>
      <c r="BE47" s="126" t="str">
        <f t="shared" si="9"/>
        <v/>
      </c>
      <c r="BF47" s="126" t="str">
        <f t="shared" si="10"/>
        <v/>
      </c>
      <c r="BG47" s="128" t="str">
        <f t="shared" si="41"/>
        <v/>
      </c>
      <c r="BH47" s="124" t="str">
        <f t="shared" si="1"/>
        <v/>
      </c>
      <c r="BI47" s="128" t="e">
        <f ca="1">IF(AND($AX47&lt;&gt;"",BE47&lt;&gt;"",BG47&gt;=IF(BG48="",0,BG48)),SUM(INDIRECT("bh"&amp;ROW()-BG47+1):BH47),"")</f>
        <v>#N/A</v>
      </c>
      <c r="BJ47" s="128" t="e">
        <f t="shared" ca="1" si="11"/>
        <v>#N/A</v>
      </c>
      <c r="BK47" s="128" t="e">
        <f t="shared" ca="1" si="12"/>
        <v>#N/A</v>
      </c>
      <c r="BL47" s="128" t="e">
        <f ca="1">IF(BK47="","",LEFT(AX47,3)&amp;TEXT(VLOOKUP(BK47,基本設定!$D$3:$E$50,2,FALSE),"000"))</f>
        <v>#N/A</v>
      </c>
      <c r="BM47" s="128" t="e">
        <f ca="1">IF(BL47="","",VLOOKUP(BL47,単価設定!$A$3:$F$477,6,FALSE))</f>
        <v>#N/A</v>
      </c>
      <c r="BN47" s="135"/>
      <c r="BO47" s="135"/>
      <c r="BP47" s="132"/>
      <c r="BQ47" s="135"/>
      <c r="BR47" s="136"/>
      <c r="BS47" s="136"/>
      <c r="BT47" s="127" t="str">
        <f t="shared" si="18"/>
        <v/>
      </c>
      <c r="BU47" s="127" t="str">
        <f t="shared" si="19"/>
        <v/>
      </c>
      <c r="BV47" s="126" t="str">
        <f t="shared" si="20"/>
        <v/>
      </c>
      <c r="BW47" s="126" t="str">
        <f t="shared" si="21"/>
        <v/>
      </c>
      <c r="BX47" s="128" t="str">
        <f t="shared" si="43"/>
        <v/>
      </c>
      <c r="BY47" s="124" t="str">
        <f t="shared" si="2"/>
        <v/>
      </c>
      <c r="BZ47" s="128" t="e">
        <f ca="1">IF(AND($AX47&lt;&gt;"",BV47&lt;&gt;"",BX47&gt;=IF(BX48="",0,BX48)),SUM(INDIRECT("by" &amp; ROW()-BX47+1):BY47),"")</f>
        <v>#N/A</v>
      </c>
      <c r="CA47" s="128" t="e">
        <f t="shared" ca="1" si="22"/>
        <v>#N/A</v>
      </c>
      <c r="CB47" s="128" t="e">
        <f t="shared" ca="1" si="23"/>
        <v>#N/A</v>
      </c>
      <c r="CC47" s="128" t="e">
        <f ca="1">IF(CB47="","",LEFT($AX47,3)&amp;TEXT(VLOOKUP(CB47,基本設定!$D$3:$E$50,2,FALSE),"100"))</f>
        <v>#N/A</v>
      </c>
      <c r="CD47" s="128" t="e">
        <f ca="1">IF(CC47="","",VLOOKUP(CC47,単価設定!$A$3:$F$477,6,FALSE))</f>
        <v>#N/A</v>
      </c>
      <c r="CE47" s="136"/>
      <c r="CF47" s="136"/>
      <c r="CG47" s="136"/>
      <c r="CH47" s="136"/>
      <c r="CI47" s="136"/>
      <c r="CJ47" s="136"/>
      <c r="CK47" s="128">
        <f t="shared" si="27"/>
        <v>0</v>
      </c>
      <c r="CL47" s="128" t="e">
        <f ca="1">SUM(CK$15:$CK47)</f>
        <v>#N/A</v>
      </c>
      <c r="CM47" s="128" t="e">
        <f t="shared" ca="1" si="28"/>
        <v>#N/A</v>
      </c>
      <c r="CN47" s="128" t="str">
        <f t="shared" si="47"/>
        <v/>
      </c>
      <c r="CO47" s="128" t="str">
        <f t="shared" si="29"/>
        <v/>
      </c>
      <c r="CP47" s="146" t="str">
        <f t="shared" si="30"/>
        <v/>
      </c>
      <c r="CQ47" s="146" t="str">
        <f t="shared" si="31"/>
        <v/>
      </c>
      <c r="CR47" s="146" t="str">
        <f t="shared" si="32"/>
        <v/>
      </c>
      <c r="CS47" s="146" t="str">
        <f t="shared" si="33"/>
        <v/>
      </c>
      <c r="CT47" s="128" t="e">
        <f ca="1">IF(BL47&lt;&gt;"",IF(COUNTIF(BL$15:BL47,BL47)=1,ROW(),""),"")</f>
        <v>#N/A</v>
      </c>
      <c r="CU47" s="128" t="e">
        <f ca="1">IF(CB47&lt;&gt;"",IF(COUNTIF(CB$15:CB47,CB47)=1,ROW(),""),"")</f>
        <v>#N/A</v>
      </c>
      <c r="CV47" s="128" t="str">
        <f>IF(CG47&lt;&gt;"",IF(COUNTIF(CG$15:CG47,CG47)=1,ROW(),""),"")</f>
        <v/>
      </c>
      <c r="CW47" s="146" t="str">
        <f>IF(CI47&lt;&gt;"",IF(COUNTIF(CI$15:CI47,CI47)=1,ROW(),""),"")</f>
        <v/>
      </c>
      <c r="CX47" s="128" t="str">
        <f t="shared" ca="1" si="34"/>
        <v/>
      </c>
      <c r="CY47" s="128" t="str">
        <f t="shared" ca="1" si="35"/>
        <v/>
      </c>
      <c r="CZ47" s="128" t="str">
        <f t="shared" ca="1" si="36"/>
        <v/>
      </c>
      <c r="DA47" s="146" t="str">
        <f t="shared" ca="1" si="37"/>
        <v/>
      </c>
      <c r="DD47" s="65"/>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67"/>
      <c r="EK47" s="67"/>
      <c r="EL47" s="67"/>
      <c r="EM47" s="67"/>
      <c r="EN47" s="67"/>
      <c r="EO47" s="67"/>
      <c r="EP47" s="67"/>
      <c r="EQ47" s="67"/>
      <c r="ER47" s="67"/>
      <c r="ES47" s="67"/>
      <c r="ET47" s="67"/>
      <c r="EU47" s="67"/>
      <c r="EV47" s="67"/>
      <c r="EW47" s="67"/>
      <c r="EX47" s="67"/>
      <c r="EY47" s="67"/>
      <c r="EZ47" s="67"/>
      <c r="FA47" s="67"/>
      <c r="FB47" s="67"/>
      <c r="FC47" s="67"/>
      <c r="FD47" s="32"/>
      <c r="FE47" s="32"/>
      <c r="FF47" s="32"/>
      <c r="FG47" s="64"/>
      <c r="FH47" s="32"/>
      <c r="FI47" s="32"/>
      <c r="FJ47" s="32"/>
      <c r="FK47" s="32"/>
      <c r="FL47" s="65"/>
      <c r="FN47" s="394"/>
      <c r="FO47" s="394"/>
      <c r="FP47" s="394"/>
      <c r="FQ47" s="394"/>
      <c r="FR47" s="394"/>
      <c r="FS47" s="394"/>
      <c r="FT47" s="394"/>
      <c r="FU47" s="394"/>
      <c r="FV47" s="394"/>
      <c r="FW47" s="394"/>
      <c r="FX47" s="398"/>
      <c r="FY47" s="399"/>
      <c r="FZ47" s="399"/>
      <c r="GA47" s="399"/>
      <c r="GB47" s="399"/>
      <c r="GC47" s="399"/>
      <c r="GD47" s="399"/>
      <c r="GE47" s="399"/>
      <c r="GF47" s="399"/>
      <c r="GG47" s="399"/>
      <c r="GH47" s="400"/>
      <c r="GI47" s="398"/>
      <c r="GJ47" s="399"/>
      <c r="GK47" s="399"/>
      <c r="GL47" s="399"/>
      <c r="GM47" s="399"/>
      <c r="GN47" s="399"/>
      <c r="GO47" s="399"/>
      <c r="GP47" s="399"/>
      <c r="GQ47" s="399"/>
      <c r="GR47" s="399"/>
      <c r="GS47" s="399"/>
      <c r="GT47" s="400"/>
      <c r="GU47" s="394" t="s">
        <v>150</v>
      </c>
      <c r="GV47" s="394"/>
      <c r="GW47" s="394"/>
      <c r="GX47" s="395" t="s">
        <v>153</v>
      </c>
      <c r="GY47" s="395"/>
      <c r="GZ47" s="395"/>
      <c r="HA47" s="395"/>
      <c r="HB47" s="395"/>
      <c r="HC47" s="395"/>
      <c r="HD47" s="395"/>
      <c r="HE47" s="395"/>
      <c r="HF47" s="395"/>
      <c r="HG47" s="395"/>
      <c r="HH47" s="395"/>
      <c r="HI47" s="395"/>
      <c r="HJ47" s="395"/>
      <c r="HK47" s="395"/>
      <c r="HL47" s="395"/>
      <c r="HM47" s="395"/>
      <c r="HN47" s="395"/>
      <c r="HO47" s="395"/>
      <c r="HP47" s="395"/>
      <c r="HQ47" s="395"/>
      <c r="HR47" s="395"/>
      <c r="HS47" s="395"/>
      <c r="HT47" s="395"/>
      <c r="HU47" s="395"/>
      <c r="HV47" s="395"/>
      <c r="HW47" s="395"/>
      <c r="HX47" s="395"/>
      <c r="HY47" s="395"/>
      <c r="HZ47" s="32"/>
      <c r="IA47" s="64"/>
      <c r="IB47" s="57"/>
      <c r="IC47" s="57"/>
      <c r="ID47" s="57"/>
      <c r="IE47" s="57"/>
      <c r="IF47" s="57"/>
      <c r="IG47" s="57"/>
      <c r="IH47" s="57"/>
      <c r="II47" s="57"/>
      <c r="IJ47" s="57"/>
      <c r="IK47" s="57"/>
      <c r="IL47" s="57"/>
      <c r="IM47" s="57"/>
      <c r="IN47" s="57"/>
      <c r="IO47" s="57"/>
      <c r="IP47" s="57"/>
      <c r="IQ47" s="57"/>
      <c r="IR47" s="57"/>
      <c r="IS47" s="57"/>
      <c r="IT47" s="57"/>
      <c r="IU47" s="57"/>
      <c r="IV47" s="57"/>
      <c r="IW47" s="57"/>
      <c r="IX47" s="57"/>
      <c r="IY47" s="57"/>
      <c r="IZ47" s="57"/>
      <c r="JA47" s="57"/>
      <c r="JB47" s="57"/>
      <c r="JC47" s="57"/>
      <c r="JD47" s="57"/>
      <c r="JE47" s="57"/>
      <c r="JF47" s="57"/>
      <c r="JG47" s="57"/>
      <c r="JH47" s="57"/>
      <c r="JI47" s="57"/>
      <c r="JJ47" s="57"/>
      <c r="JK47" s="57"/>
      <c r="JL47" s="57"/>
      <c r="JM47" s="57"/>
      <c r="JN47" s="57"/>
      <c r="JO47" s="57"/>
      <c r="JP47" s="57"/>
      <c r="JQ47" s="57"/>
      <c r="JR47" s="57"/>
      <c r="JS47" s="57"/>
      <c r="JT47" s="57"/>
      <c r="JU47" s="57"/>
      <c r="JV47" s="57"/>
      <c r="JW47" s="57"/>
      <c r="JX47" s="57"/>
      <c r="JY47" s="57"/>
      <c r="JZ47" s="57"/>
      <c r="KA47" s="57"/>
      <c r="KB47" s="57"/>
      <c r="KC47" s="57"/>
      <c r="KD47" s="57"/>
      <c r="KE47" s="57"/>
      <c r="KF47" s="32"/>
      <c r="KG47" s="32"/>
      <c r="KH47" s="153"/>
      <c r="KI47" s="154"/>
      <c r="KJ47" s="68"/>
      <c r="KK47" s="396"/>
      <c r="KL47" s="396"/>
      <c r="KM47" s="423"/>
      <c r="KN47" s="406"/>
      <c r="KO47" s="406"/>
      <c r="KP47" s="406"/>
      <c r="KQ47" s="406"/>
      <c r="KR47" s="406"/>
      <c r="KS47" s="406"/>
      <c r="KT47" s="406"/>
      <c r="KU47" s="406"/>
      <c r="KV47" s="406"/>
      <c r="KW47" s="406"/>
      <c r="KX47" s="406"/>
      <c r="KY47" s="406"/>
      <c r="KZ47" s="406"/>
      <c r="LA47" s="406"/>
      <c r="LB47" s="407"/>
      <c r="LC47" s="408"/>
      <c r="LD47" s="408"/>
      <c r="LE47" s="408"/>
      <c r="LF47" s="408"/>
      <c r="LG47" s="408"/>
      <c r="LH47" s="408"/>
      <c r="LI47" s="408"/>
      <c r="LJ47" s="408"/>
      <c r="LK47" s="408"/>
      <c r="LL47" s="408"/>
      <c r="LM47" s="408"/>
      <c r="LN47" s="408"/>
      <c r="LO47" s="408"/>
      <c r="LP47" s="408"/>
      <c r="LQ47" s="408"/>
      <c r="LR47" s="408"/>
      <c r="LS47" s="408"/>
      <c r="LT47" s="408"/>
      <c r="LU47" s="408"/>
      <c r="LV47" s="409"/>
      <c r="LW47" s="409"/>
      <c r="LX47" s="409"/>
      <c r="LY47" s="409"/>
      <c r="LZ47" s="409"/>
      <c r="MA47" s="409"/>
      <c r="MB47" s="409"/>
      <c r="MC47" s="409"/>
      <c r="MD47" s="409"/>
      <c r="ME47" s="409"/>
      <c r="MF47" s="409"/>
      <c r="MG47" s="409"/>
      <c r="MH47" s="409"/>
      <c r="MI47" s="154"/>
      <c r="MJ47" s="154"/>
      <c r="MK47" s="154"/>
      <c r="ML47" s="153"/>
      <c r="MM47" s="32"/>
      <c r="MN47" s="32"/>
    </row>
    <row r="48" spans="2:352" ht="18" customHeight="1" x14ac:dyDescent="0.15">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90" t="e">
        <f t="shared" ca="1" si="4"/>
        <v>#N/A</v>
      </c>
      <c r="AY48" s="132"/>
      <c r="AZ48" s="133"/>
      <c r="BA48" s="134"/>
      <c r="BB48" s="134"/>
      <c r="BC48" s="127" t="str">
        <f t="shared" si="7"/>
        <v/>
      </c>
      <c r="BD48" s="127" t="str">
        <f t="shared" si="8"/>
        <v/>
      </c>
      <c r="BE48" s="126" t="str">
        <f t="shared" si="9"/>
        <v/>
      </c>
      <c r="BF48" s="126" t="str">
        <f t="shared" si="10"/>
        <v/>
      </c>
      <c r="BG48" s="128" t="str">
        <f t="shared" si="41"/>
        <v/>
      </c>
      <c r="BH48" s="124" t="str">
        <f t="shared" si="1"/>
        <v/>
      </c>
      <c r="BI48" s="128" t="e">
        <f ca="1">IF(AND($AX48&lt;&gt;"",BE48&lt;&gt;"",BG48&gt;=IF(BG49="",0,BG49)),SUM(INDIRECT("bh"&amp;ROW()-BG48+1):BH48),"")</f>
        <v>#N/A</v>
      </c>
      <c r="BJ48" s="128" t="e">
        <f t="shared" ca="1" si="11"/>
        <v>#N/A</v>
      </c>
      <c r="BK48" s="128" t="e">
        <f t="shared" ca="1" si="12"/>
        <v>#N/A</v>
      </c>
      <c r="BL48" s="128" t="e">
        <f ca="1">IF(BK48="","",LEFT(AX48,3)&amp;TEXT(VLOOKUP(BK48,基本設定!$D$3:$E$50,2,FALSE),"000"))</f>
        <v>#N/A</v>
      </c>
      <c r="BM48" s="128" t="e">
        <f ca="1">IF(BL48="","",VLOOKUP(BL48,単価設定!$A$3:$F$477,6,FALSE))</f>
        <v>#N/A</v>
      </c>
      <c r="BN48" s="135"/>
      <c r="BO48" s="135"/>
      <c r="BP48" s="132"/>
      <c r="BQ48" s="135"/>
      <c r="BR48" s="136"/>
      <c r="BS48" s="136"/>
      <c r="BT48" s="127" t="str">
        <f t="shared" si="18"/>
        <v/>
      </c>
      <c r="BU48" s="127" t="str">
        <f t="shared" si="19"/>
        <v/>
      </c>
      <c r="BV48" s="126" t="str">
        <f t="shared" si="20"/>
        <v/>
      </c>
      <c r="BW48" s="126" t="str">
        <f t="shared" si="21"/>
        <v/>
      </c>
      <c r="BX48" s="128" t="str">
        <f t="shared" si="43"/>
        <v/>
      </c>
      <c r="BY48" s="124" t="str">
        <f t="shared" si="2"/>
        <v/>
      </c>
      <c r="BZ48" s="128" t="e">
        <f ca="1">IF(AND($AX48&lt;&gt;"",BV48&lt;&gt;"",BX48&gt;=IF(BX49="",0,BX49)),SUM(INDIRECT("by" &amp; ROW()-BX48+1):BY48),"")</f>
        <v>#N/A</v>
      </c>
      <c r="CA48" s="128" t="e">
        <f t="shared" ca="1" si="22"/>
        <v>#N/A</v>
      </c>
      <c r="CB48" s="128" t="e">
        <f t="shared" ca="1" si="23"/>
        <v>#N/A</v>
      </c>
      <c r="CC48" s="128" t="e">
        <f ca="1">IF(CB48="","",LEFT($AX48,3)&amp;TEXT(VLOOKUP(CB48,基本設定!$D$3:$E$50,2,FALSE),"100"))</f>
        <v>#N/A</v>
      </c>
      <c r="CD48" s="128" t="e">
        <f ca="1">IF(CC48="","",VLOOKUP(CC48,単価設定!$A$3:$F$477,6,FALSE))</f>
        <v>#N/A</v>
      </c>
      <c r="CE48" s="136"/>
      <c r="CF48" s="136"/>
      <c r="CG48" s="136"/>
      <c r="CH48" s="136"/>
      <c r="CI48" s="136"/>
      <c r="CJ48" s="136"/>
      <c r="CK48" s="128">
        <f t="shared" si="27"/>
        <v>0</v>
      </c>
      <c r="CL48" s="128" t="e">
        <f ca="1">SUM(CK$15:$CK48)</f>
        <v>#N/A</v>
      </c>
      <c r="CM48" s="128" t="e">
        <f t="shared" ca="1" si="28"/>
        <v>#N/A</v>
      </c>
      <c r="CN48" s="128" t="str">
        <f t="shared" si="47"/>
        <v/>
      </c>
      <c r="CO48" s="128" t="str">
        <f t="shared" si="29"/>
        <v/>
      </c>
      <c r="CP48" s="146" t="str">
        <f t="shared" si="30"/>
        <v/>
      </c>
      <c r="CQ48" s="146" t="str">
        <f t="shared" si="31"/>
        <v/>
      </c>
      <c r="CR48" s="146" t="str">
        <f t="shared" si="32"/>
        <v/>
      </c>
      <c r="CS48" s="146" t="str">
        <f t="shared" si="33"/>
        <v/>
      </c>
      <c r="CT48" s="128" t="e">
        <f ca="1">IF(BL48&lt;&gt;"",IF(COUNTIF(BL$15:BL48,BL48)=1,ROW(),""),"")</f>
        <v>#N/A</v>
      </c>
      <c r="CU48" s="128" t="e">
        <f ca="1">IF(CB48&lt;&gt;"",IF(COUNTIF(CB$15:CB48,CB48)=1,ROW(),""),"")</f>
        <v>#N/A</v>
      </c>
      <c r="CV48" s="128" t="str">
        <f>IF(CG48&lt;&gt;"",IF(COUNTIF(CG$15:CG48,CG48)=1,ROW(),""),"")</f>
        <v/>
      </c>
      <c r="CW48" s="146" t="str">
        <f>IF(CI48&lt;&gt;"",IF(COUNTIF(CI$15:CI48,CI48)=1,ROW(),""),"")</f>
        <v/>
      </c>
      <c r="CX48" s="128" t="str">
        <f t="shared" ca="1" si="34"/>
        <v/>
      </c>
      <c r="CY48" s="128" t="str">
        <f t="shared" ca="1" si="35"/>
        <v/>
      </c>
      <c r="CZ48" s="128" t="str">
        <f t="shared" ca="1" si="36"/>
        <v/>
      </c>
      <c r="DA48" s="146" t="str">
        <f t="shared" ca="1" si="37"/>
        <v/>
      </c>
      <c r="DD48" s="65"/>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238">
        <f ca="1">IF($DH$17="",0,1)+IF($DH$66="",0,1)+IF($DH$115="",0,1)</f>
        <v>0</v>
      </c>
      <c r="EK48" s="238"/>
      <c r="EL48" s="238"/>
      <c r="EM48" s="238"/>
      <c r="EN48" s="238"/>
      <c r="EO48" s="238" t="s">
        <v>41</v>
      </c>
      <c r="EP48" s="238"/>
      <c r="EQ48" s="238"/>
      <c r="ER48" s="238"/>
      <c r="ES48" s="238"/>
      <c r="ET48" s="238">
        <v>1</v>
      </c>
      <c r="EU48" s="238"/>
      <c r="EV48" s="238"/>
      <c r="EW48" s="238"/>
      <c r="EX48" s="238"/>
      <c r="EY48" s="238" t="s">
        <v>42</v>
      </c>
      <c r="EZ48" s="238"/>
      <c r="FA48" s="238"/>
      <c r="FB48" s="238"/>
      <c r="FC48" s="238"/>
      <c r="FD48" s="32"/>
      <c r="FE48" s="32"/>
      <c r="FF48" s="32"/>
      <c r="FG48" s="64"/>
      <c r="FH48" s="32"/>
      <c r="FI48" s="32"/>
      <c r="FJ48" s="32"/>
      <c r="FK48" s="32"/>
      <c r="FL48" s="65"/>
      <c r="FN48" s="394"/>
      <c r="FO48" s="394"/>
      <c r="FP48" s="394"/>
      <c r="FQ48" s="394"/>
      <c r="FR48" s="394"/>
      <c r="FS48" s="394"/>
      <c r="FT48" s="394"/>
      <c r="FU48" s="394"/>
      <c r="FV48" s="394"/>
      <c r="FW48" s="394"/>
      <c r="FX48" s="401"/>
      <c r="FY48" s="402"/>
      <c r="FZ48" s="402"/>
      <c r="GA48" s="402"/>
      <c r="GB48" s="402"/>
      <c r="GC48" s="402"/>
      <c r="GD48" s="402"/>
      <c r="GE48" s="402"/>
      <c r="GF48" s="402"/>
      <c r="GG48" s="402"/>
      <c r="GH48" s="403"/>
      <c r="GI48" s="401"/>
      <c r="GJ48" s="402"/>
      <c r="GK48" s="402"/>
      <c r="GL48" s="402"/>
      <c r="GM48" s="402"/>
      <c r="GN48" s="402"/>
      <c r="GO48" s="402"/>
      <c r="GP48" s="402"/>
      <c r="GQ48" s="402"/>
      <c r="GR48" s="402"/>
      <c r="GS48" s="402"/>
      <c r="GT48" s="403"/>
      <c r="GU48" s="394" t="s">
        <v>150</v>
      </c>
      <c r="GV48" s="394"/>
      <c r="GW48" s="394"/>
      <c r="GX48" s="395" t="s">
        <v>152</v>
      </c>
      <c r="GY48" s="395"/>
      <c r="GZ48" s="395"/>
      <c r="HA48" s="395"/>
      <c r="HB48" s="395"/>
      <c r="HC48" s="395"/>
      <c r="HD48" s="395"/>
      <c r="HE48" s="395"/>
      <c r="HF48" s="395"/>
      <c r="HG48" s="395"/>
      <c r="HH48" s="395"/>
      <c r="HI48" s="395"/>
      <c r="HJ48" s="395"/>
      <c r="HK48" s="395"/>
      <c r="HL48" s="395"/>
      <c r="HM48" s="395"/>
      <c r="HN48" s="395"/>
      <c r="HO48" s="395"/>
      <c r="HP48" s="395"/>
      <c r="HQ48" s="395"/>
      <c r="HR48" s="395"/>
      <c r="HS48" s="395"/>
      <c r="HT48" s="395"/>
      <c r="HU48" s="395"/>
      <c r="HV48" s="395"/>
      <c r="HW48" s="395"/>
      <c r="HX48" s="395"/>
      <c r="HY48" s="395"/>
      <c r="HZ48" s="32"/>
      <c r="IA48" s="64"/>
      <c r="IB48" s="57"/>
      <c r="IC48" s="57"/>
      <c r="ID48" s="57"/>
      <c r="IE48" s="57"/>
      <c r="IF48" s="57"/>
      <c r="IG48" s="57"/>
      <c r="IH48" s="57"/>
      <c r="II48" s="57"/>
      <c r="IJ48" s="57"/>
      <c r="IK48" s="57"/>
      <c r="IL48" s="57"/>
      <c r="IM48" s="57"/>
      <c r="IN48" s="57"/>
      <c r="IO48" s="57"/>
      <c r="IP48" s="57"/>
      <c r="IQ48" s="57"/>
      <c r="IR48" s="57"/>
      <c r="IS48" s="57"/>
      <c r="IT48" s="57"/>
      <c r="IU48" s="57"/>
      <c r="IV48" s="57"/>
      <c r="IW48" s="57"/>
      <c r="IX48" s="57"/>
      <c r="IY48" s="57"/>
      <c r="IZ48" s="57"/>
      <c r="JA48" s="57"/>
      <c r="JB48" s="57"/>
      <c r="JC48" s="57"/>
      <c r="JD48" s="57"/>
      <c r="JE48" s="57"/>
      <c r="JF48" s="57"/>
      <c r="JG48" s="57"/>
      <c r="JH48" s="57"/>
      <c r="JI48" s="57"/>
      <c r="JJ48" s="57"/>
      <c r="JK48" s="57"/>
      <c r="JL48" s="57"/>
      <c r="JM48" s="57"/>
      <c r="JN48" s="57"/>
      <c r="JO48" s="57"/>
      <c r="JP48" s="57"/>
      <c r="JQ48" s="57"/>
      <c r="JR48" s="57"/>
      <c r="JS48" s="57"/>
      <c r="JT48" s="57"/>
      <c r="JU48" s="57"/>
      <c r="JV48" s="57"/>
      <c r="JW48" s="57"/>
      <c r="JX48" s="57"/>
      <c r="JY48" s="57"/>
      <c r="JZ48" s="57"/>
      <c r="KA48" s="57"/>
      <c r="KB48" s="57"/>
      <c r="KC48" s="57"/>
      <c r="KD48" s="57"/>
      <c r="KE48" s="57"/>
      <c r="KF48" s="32"/>
      <c r="KG48" s="32"/>
      <c r="KH48" s="153"/>
      <c r="KI48" s="154"/>
      <c r="KJ48" s="154"/>
      <c r="KK48" s="396"/>
      <c r="KL48" s="396"/>
      <c r="KM48" s="396" t="s">
        <v>737</v>
      </c>
      <c r="KN48" s="396"/>
      <c r="KO48" s="396"/>
      <c r="KP48" s="396"/>
      <c r="KQ48" s="396"/>
      <c r="KR48" s="396"/>
      <c r="KS48" s="396"/>
      <c r="KT48" s="396"/>
      <c r="KU48" s="396"/>
      <c r="KV48" s="396"/>
      <c r="KW48" s="396"/>
      <c r="KX48" s="396"/>
      <c r="KY48" s="396"/>
      <c r="KZ48" s="396"/>
      <c r="LA48" s="396"/>
      <c r="LB48" s="396"/>
      <c r="LC48" s="396"/>
      <c r="LD48" s="396"/>
      <c r="LE48" s="396"/>
      <c r="LF48" s="396"/>
      <c r="LG48" s="396"/>
      <c r="LH48" s="396"/>
      <c r="LI48" s="396"/>
      <c r="LJ48" s="396"/>
      <c r="LK48" s="396"/>
      <c r="LL48" s="396"/>
      <c r="LM48" s="396"/>
      <c r="LN48" s="396"/>
      <c r="LO48" s="396"/>
      <c r="LP48" s="396"/>
      <c r="LQ48" s="396"/>
      <c r="LR48" s="396"/>
      <c r="LS48" s="396"/>
      <c r="LT48" s="396"/>
      <c r="LU48" s="396"/>
      <c r="LV48" s="397">
        <f>LV23</f>
        <v>0</v>
      </c>
      <c r="LW48" s="396"/>
      <c r="LX48" s="396"/>
      <c r="LY48" s="396"/>
      <c r="LZ48" s="396"/>
      <c r="MA48" s="396"/>
      <c r="MB48" s="396"/>
      <c r="MC48" s="396"/>
      <c r="MD48" s="396"/>
      <c r="ME48" s="396"/>
      <c r="MF48" s="396"/>
      <c r="MG48" s="396"/>
      <c r="MH48" s="396"/>
      <c r="MI48" s="154"/>
      <c r="MJ48" s="154"/>
      <c r="MK48" s="154"/>
      <c r="ML48" s="153"/>
      <c r="MM48" s="32"/>
      <c r="MN48" s="32"/>
    </row>
    <row r="49" spans="1:352" ht="18" customHeight="1" x14ac:dyDescent="0.15">
      <c r="B49" s="83"/>
      <c r="C49" s="83"/>
      <c r="D49" s="83"/>
      <c r="E49" s="83"/>
      <c r="F49" s="83"/>
      <c r="G49" s="83"/>
      <c r="H49" s="83"/>
      <c r="I49" s="83"/>
      <c r="J49" s="83"/>
      <c r="K49" s="83"/>
      <c r="L49" s="83"/>
      <c r="M49" s="83"/>
      <c r="N49" s="83"/>
      <c r="O49" s="83"/>
      <c r="P49" s="83"/>
      <c r="Q49" s="84"/>
      <c r="R49" s="84"/>
      <c r="S49" s="84"/>
      <c r="T49" s="84"/>
      <c r="U49" s="84"/>
      <c r="V49" s="84"/>
      <c r="W49" s="84"/>
      <c r="X49" s="84"/>
      <c r="Y49" s="84"/>
      <c r="Z49" s="84"/>
      <c r="AA49" s="84"/>
      <c r="AB49" s="84"/>
      <c r="AC49" s="84"/>
      <c r="AD49" s="84"/>
      <c r="AE49" s="84"/>
      <c r="AF49" s="84"/>
      <c r="AG49" s="84"/>
      <c r="AH49" s="84"/>
      <c r="AI49" s="239">
        <f>IF(COUNT($B$15:$D$45)&gt;0,1,0)+IF(COUNT($B$64:$D$94)&gt;0,1,0)+IF(COUNT($B$113:$D$143)&gt;0,1,0)</f>
        <v>0</v>
      </c>
      <c r="AJ49" s="239"/>
      <c r="AK49" s="239"/>
      <c r="AL49" s="239" t="s">
        <v>41</v>
      </c>
      <c r="AM49" s="239"/>
      <c r="AN49" s="239"/>
      <c r="AO49" s="239">
        <v>1</v>
      </c>
      <c r="AP49" s="239"/>
      <c r="AQ49" s="239"/>
      <c r="AR49" s="239"/>
      <c r="AS49" s="240" t="s">
        <v>42</v>
      </c>
      <c r="AT49" s="241"/>
      <c r="AU49" s="241"/>
      <c r="AV49" s="242"/>
      <c r="AW49" s="101"/>
      <c r="AX49" s="90" t="e">
        <f t="shared" ca="1" si="4"/>
        <v>#N/A</v>
      </c>
      <c r="AY49" s="132"/>
      <c r="AZ49" s="133"/>
      <c r="BA49" s="134"/>
      <c r="BB49" s="134"/>
      <c r="BC49" s="127" t="str">
        <f t="shared" si="7"/>
        <v/>
      </c>
      <c r="BD49" s="127" t="str">
        <f t="shared" si="8"/>
        <v/>
      </c>
      <c r="BE49" s="126" t="str">
        <f t="shared" si="9"/>
        <v/>
      </c>
      <c r="BF49" s="126" t="str">
        <f t="shared" si="10"/>
        <v/>
      </c>
      <c r="BG49" s="128" t="str">
        <f t="shared" si="41"/>
        <v/>
      </c>
      <c r="BH49" s="124" t="str">
        <f t="shared" si="1"/>
        <v/>
      </c>
      <c r="BI49" s="128" t="e">
        <f ca="1">IF(AND($AX49&lt;&gt;"",BE49&lt;&gt;"",BG49&gt;=IF(BG50="",0,BG50)),SUM(INDIRECT("bh"&amp;ROW()-BG49+1):BH49),"")</f>
        <v>#N/A</v>
      </c>
      <c r="BJ49" s="128" t="e">
        <f t="shared" ca="1" si="11"/>
        <v>#N/A</v>
      </c>
      <c r="BK49" s="128" t="e">
        <f t="shared" ca="1" si="12"/>
        <v>#N/A</v>
      </c>
      <c r="BL49" s="128" t="e">
        <f ca="1">IF(BK49="","",LEFT(AX49,3)&amp;TEXT(VLOOKUP(BK49,基本設定!$D$3:$E$50,2,FALSE),"000"))</f>
        <v>#N/A</v>
      </c>
      <c r="BM49" s="128" t="e">
        <f ca="1">IF(BL49="","",VLOOKUP(BL49,単価設定!$A$3:$F$477,6,FALSE))</f>
        <v>#N/A</v>
      </c>
      <c r="BN49" s="135"/>
      <c r="BO49" s="135"/>
      <c r="BP49" s="132"/>
      <c r="BQ49" s="135"/>
      <c r="BR49" s="136"/>
      <c r="BS49" s="136"/>
      <c r="BT49" s="127" t="str">
        <f t="shared" si="18"/>
        <v/>
      </c>
      <c r="BU49" s="127" t="str">
        <f t="shared" si="19"/>
        <v/>
      </c>
      <c r="BV49" s="126" t="str">
        <f t="shared" si="20"/>
        <v/>
      </c>
      <c r="BW49" s="126" t="str">
        <f t="shared" si="21"/>
        <v/>
      </c>
      <c r="BX49" s="128" t="str">
        <f t="shared" si="43"/>
        <v/>
      </c>
      <c r="BY49" s="124" t="str">
        <f t="shared" si="2"/>
        <v/>
      </c>
      <c r="BZ49" s="128" t="e">
        <f ca="1">IF(AND($AX49&lt;&gt;"",BV49&lt;&gt;"",BX49&gt;=IF(BX50="",0,BX50)),SUM(INDIRECT("by" &amp; ROW()-BX49+1):BY49),"")</f>
        <v>#N/A</v>
      </c>
      <c r="CA49" s="128" t="e">
        <f t="shared" ca="1" si="22"/>
        <v>#N/A</v>
      </c>
      <c r="CB49" s="128" t="e">
        <f t="shared" ca="1" si="23"/>
        <v>#N/A</v>
      </c>
      <c r="CC49" s="128" t="e">
        <f ca="1">IF(CB49="","",LEFT($AX49,3)&amp;TEXT(VLOOKUP(CB49,基本設定!$D$3:$E$50,2,FALSE),"100"))</f>
        <v>#N/A</v>
      </c>
      <c r="CD49" s="128" t="e">
        <f ca="1">IF(CC49="","",VLOOKUP(CC49,単価設定!$A$3:$F$477,6,FALSE))</f>
        <v>#N/A</v>
      </c>
      <c r="CE49" s="136"/>
      <c r="CF49" s="136"/>
      <c r="CG49" s="136"/>
      <c r="CH49" s="136"/>
      <c r="CI49" s="136"/>
      <c r="CJ49" s="136"/>
      <c r="CK49" s="128">
        <f t="shared" si="27"/>
        <v>0</v>
      </c>
      <c r="CL49" s="128" t="e">
        <f ca="1">SUM(CK$15:$CK49)</f>
        <v>#N/A</v>
      </c>
      <c r="CM49" s="128" t="e">
        <f t="shared" ca="1" si="28"/>
        <v>#N/A</v>
      </c>
      <c r="CN49" s="128" t="str">
        <f t="shared" si="47"/>
        <v/>
      </c>
      <c r="CO49" s="128" t="str">
        <f t="shared" si="29"/>
        <v/>
      </c>
      <c r="CP49" s="146" t="str">
        <f t="shared" si="30"/>
        <v/>
      </c>
      <c r="CQ49" s="146" t="str">
        <f t="shared" si="31"/>
        <v/>
      </c>
      <c r="CR49" s="146" t="str">
        <f t="shared" si="32"/>
        <v/>
      </c>
      <c r="CS49" s="146" t="str">
        <f t="shared" si="33"/>
        <v/>
      </c>
      <c r="CT49" s="128" t="e">
        <f ca="1">IF(BL49&lt;&gt;"",IF(COUNTIF(BL$15:BL49,BL49)=1,ROW(),""),"")</f>
        <v>#N/A</v>
      </c>
      <c r="CU49" s="128" t="e">
        <f ca="1">IF(CB49&lt;&gt;"",IF(COUNTIF(CB$15:CB49,CB49)=1,ROW(),""),"")</f>
        <v>#N/A</v>
      </c>
      <c r="CV49" s="128" t="str">
        <f>IF(CG49&lt;&gt;"",IF(COUNTIF(CG$15:CG49,CG49)=1,ROW(),""),"")</f>
        <v/>
      </c>
      <c r="CW49" s="146" t="str">
        <f>IF(CI49&lt;&gt;"",IF(COUNTIF(CI$15:CI49,CI49)=1,ROW(),""),"")</f>
        <v/>
      </c>
      <c r="CX49" s="128" t="str">
        <f t="shared" ca="1" si="34"/>
        <v/>
      </c>
      <c r="CY49" s="128" t="str">
        <f t="shared" ca="1" si="35"/>
        <v/>
      </c>
      <c r="CZ49" s="128" t="str">
        <f t="shared" ca="1" si="36"/>
        <v/>
      </c>
      <c r="DA49" s="146" t="str">
        <f t="shared" ca="1" si="37"/>
        <v/>
      </c>
      <c r="DD49" s="85"/>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7"/>
      <c r="FH49" s="32"/>
      <c r="FI49" s="32"/>
      <c r="FJ49" s="32"/>
      <c r="FK49" s="32"/>
      <c r="FL49" s="85"/>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7"/>
      <c r="IB49" s="32"/>
      <c r="IC49" s="32"/>
      <c r="ID49" s="32"/>
      <c r="IE49" s="32"/>
      <c r="IF49" s="32"/>
      <c r="IG49" s="32"/>
      <c r="IH49" s="32"/>
      <c r="II49" s="32"/>
      <c r="IJ49" s="32"/>
      <c r="IK49" s="32"/>
      <c r="IL49" s="32"/>
      <c r="IM49" s="32"/>
      <c r="IN49" s="32"/>
      <c r="IO49" s="32"/>
      <c r="IP49" s="32"/>
      <c r="IQ49" s="32"/>
      <c r="IR49" s="32"/>
      <c r="IS49" s="32"/>
      <c r="IT49" s="32"/>
      <c r="IU49" s="32"/>
      <c r="IV49" s="32"/>
      <c r="IW49" s="32"/>
      <c r="IX49" s="32"/>
      <c r="IY49" s="32"/>
      <c r="IZ49" s="32"/>
      <c r="JA49" s="32"/>
      <c r="JB49" s="32"/>
      <c r="JC49" s="32"/>
      <c r="JD49" s="32"/>
      <c r="JE49" s="32"/>
      <c r="JF49" s="32"/>
      <c r="JG49" s="32"/>
      <c r="JH49" s="32"/>
      <c r="JI49" s="32"/>
      <c r="JJ49" s="32"/>
      <c r="JK49" s="32"/>
      <c r="JL49" s="32"/>
      <c r="JM49" s="32"/>
      <c r="JN49" s="32"/>
      <c r="JO49" s="32"/>
      <c r="JP49" s="32"/>
      <c r="JQ49" s="32"/>
      <c r="JR49" s="32"/>
      <c r="JS49" s="32"/>
      <c r="JT49" s="32"/>
      <c r="JU49" s="32"/>
      <c r="JV49" s="32"/>
      <c r="JW49" s="32"/>
      <c r="JX49" s="32"/>
      <c r="JY49" s="32"/>
      <c r="JZ49" s="32"/>
      <c r="KA49" s="32"/>
      <c r="KB49" s="32"/>
      <c r="KC49" s="32"/>
      <c r="KD49" s="32"/>
      <c r="KE49" s="32"/>
      <c r="KF49" s="32"/>
      <c r="KG49" s="32"/>
      <c r="KH49" s="153"/>
      <c r="KI49" s="154"/>
      <c r="KJ49" s="154"/>
      <c r="KK49" s="396"/>
      <c r="KL49" s="396"/>
      <c r="KM49" s="396"/>
      <c r="KN49" s="396"/>
      <c r="KO49" s="396"/>
      <c r="KP49" s="396"/>
      <c r="KQ49" s="396"/>
      <c r="KR49" s="396"/>
      <c r="KS49" s="396"/>
      <c r="KT49" s="396"/>
      <c r="KU49" s="396"/>
      <c r="KV49" s="396"/>
      <c r="KW49" s="396"/>
      <c r="KX49" s="396"/>
      <c r="KY49" s="396"/>
      <c r="KZ49" s="396"/>
      <c r="LA49" s="396"/>
      <c r="LB49" s="396"/>
      <c r="LC49" s="396"/>
      <c r="LD49" s="396"/>
      <c r="LE49" s="396"/>
      <c r="LF49" s="396"/>
      <c r="LG49" s="396"/>
      <c r="LH49" s="396"/>
      <c r="LI49" s="396"/>
      <c r="LJ49" s="396"/>
      <c r="LK49" s="396"/>
      <c r="LL49" s="396"/>
      <c r="LM49" s="396"/>
      <c r="LN49" s="396"/>
      <c r="LO49" s="396"/>
      <c r="LP49" s="396"/>
      <c r="LQ49" s="396"/>
      <c r="LR49" s="396"/>
      <c r="LS49" s="396"/>
      <c r="LT49" s="396"/>
      <c r="LU49" s="396"/>
      <c r="LV49" s="396"/>
      <c r="LW49" s="396"/>
      <c r="LX49" s="396"/>
      <c r="LY49" s="396"/>
      <c r="LZ49" s="396"/>
      <c r="MA49" s="396"/>
      <c r="MB49" s="396"/>
      <c r="MC49" s="396"/>
      <c r="MD49" s="396"/>
      <c r="ME49" s="396"/>
      <c r="MF49" s="396"/>
      <c r="MG49" s="396"/>
      <c r="MH49" s="396"/>
      <c r="MI49" s="154"/>
      <c r="MJ49" s="154"/>
      <c r="MK49" s="154"/>
      <c r="ML49" s="153"/>
      <c r="MM49" s="32"/>
      <c r="MN49" s="32"/>
    </row>
    <row r="50" spans="1:352" ht="18" customHeight="1" x14ac:dyDescent="0.15">
      <c r="B50" s="45" t="s">
        <v>44</v>
      </c>
      <c r="AR50" s="46" t="str">
        <f ca="1">HYPERLINK("#"&amp;ADDRESS(IF(ISERROR(MATCH(TEXT(N53,"0000000000"),受給者一覧!B:B,0)),1,MATCH(TEXT(N53,"0000000000"),受給者一覧!B:B,0)),2,1,1,"受給者一覧"),"受給者一覧へ")</f>
        <v>受給者一覧へ</v>
      </c>
      <c r="AS50" s="47"/>
      <c r="AT50" s="47"/>
      <c r="AU50" s="47"/>
      <c r="AV50" s="47"/>
      <c r="AX50" s="90" t="e">
        <f t="shared" ca="1" si="4"/>
        <v>#N/A</v>
      </c>
      <c r="AY50" s="132"/>
      <c r="AZ50" s="133"/>
      <c r="BA50" s="134"/>
      <c r="BB50" s="134"/>
      <c r="BC50" s="127" t="str">
        <f t="shared" si="7"/>
        <v/>
      </c>
      <c r="BD50" s="127" t="str">
        <f t="shared" si="8"/>
        <v/>
      </c>
      <c r="BE50" s="126" t="str">
        <f t="shared" si="9"/>
        <v/>
      </c>
      <c r="BF50" s="126" t="str">
        <f t="shared" si="10"/>
        <v/>
      </c>
      <c r="BG50" s="128" t="str">
        <f t="shared" si="41"/>
        <v/>
      </c>
      <c r="BH50" s="124" t="str">
        <f t="shared" si="1"/>
        <v/>
      </c>
      <c r="BI50" s="128" t="e">
        <f ca="1">IF(AND($AX50&lt;&gt;"",BE50&lt;&gt;"",BG50&gt;=IF(BG51="",0,BG51)),SUM(INDIRECT("bh"&amp;ROW()-BG50+1):BH50),"")</f>
        <v>#N/A</v>
      </c>
      <c r="BJ50" s="128" t="e">
        <f t="shared" ca="1" si="11"/>
        <v>#N/A</v>
      </c>
      <c r="BK50" s="128" t="e">
        <f t="shared" ca="1" si="12"/>
        <v>#N/A</v>
      </c>
      <c r="BL50" s="128" t="e">
        <f ca="1">IF(BK50="","",LEFT(AX50,3)&amp;TEXT(VLOOKUP(BK50,基本設定!$D$3:$E$50,2,FALSE),"000"))</f>
        <v>#N/A</v>
      </c>
      <c r="BM50" s="128" t="e">
        <f ca="1">IF(BL50="","",VLOOKUP(BL50,単価設定!$A$3:$F$477,6,FALSE))</f>
        <v>#N/A</v>
      </c>
      <c r="BN50" s="135"/>
      <c r="BO50" s="135"/>
      <c r="BP50" s="132"/>
      <c r="BQ50" s="135"/>
      <c r="BR50" s="136"/>
      <c r="BS50" s="136"/>
      <c r="BT50" s="127" t="str">
        <f t="shared" si="18"/>
        <v/>
      </c>
      <c r="BU50" s="127" t="str">
        <f t="shared" si="19"/>
        <v/>
      </c>
      <c r="BV50" s="126" t="str">
        <f t="shared" si="20"/>
        <v/>
      </c>
      <c r="BW50" s="126" t="str">
        <f t="shared" si="21"/>
        <v/>
      </c>
      <c r="BX50" s="128" t="str">
        <f t="shared" si="43"/>
        <v/>
      </c>
      <c r="BY50" s="124" t="str">
        <f t="shared" si="2"/>
        <v/>
      </c>
      <c r="BZ50" s="128" t="e">
        <f ca="1">IF(AND($AX50&lt;&gt;"",BV50&lt;&gt;"",BX50&gt;=IF(BX51="",0,BX51)),SUM(INDIRECT("by" &amp; ROW()-BX50+1):BY50),"")</f>
        <v>#N/A</v>
      </c>
      <c r="CA50" s="128" t="e">
        <f t="shared" ca="1" si="22"/>
        <v>#N/A</v>
      </c>
      <c r="CB50" s="128" t="e">
        <f t="shared" ca="1" si="23"/>
        <v>#N/A</v>
      </c>
      <c r="CC50" s="128" t="e">
        <f ca="1">IF(CB50="","",LEFT($AX50,3)&amp;TEXT(VLOOKUP(CB50,基本設定!$D$3:$E$50,2,FALSE),"100"))</f>
        <v>#N/A</v>
      </c>
      <c r="CD50" s="128" t="e">
        <f ca="1">IF(CC50="","",VLOOKUP(CC50,単価設定!$A$3:$F$477,6,FALSE))</f>
        <v>#N/A</v>
      </c>
      <c r="CE50" s="136"/>
      <c r="CF50" s="136"/>
      <c r="CG50" s="136"/>
      <c r="CH50" s="136"/>
      <c r="CI50" s="136"/>
      <c r="CJ50" s="136"/>
      <c r="CK50" s="128">
        <f t="shared" si="27"/>
        <v>0</v>
      </c>
      <c r="CL50" s="128" t="e">
        <f ca="1">SUM(CK$15:$CK50)</f>
        <v>#N/A</v>
      </c>
      <c r="CM50" s="128" t="e">
        <f t="shared" ca="1" si="28"/>
        <v>#N/A</v>
      </c>
      <c r="CN50" s="128" t="str">
        <f t="shared" si="47"/>
        <v/>
      </c>
      <c r="CO50" s="128" t="str">
        <f t="shared" si="29"/>
        <v/>
      </c>
      <c r="CP50" s="146" t="str">
        <f t="shared" si="30"/>
        <v/>
      </c>
      <c r="CQ50" s="146" t="str">
        <f t="shared" si="31"/>
        <v/>
      </c>
      <c r="CR50" s="146" t="str">
        <f t="shared" si="32"/>
        <v/>
      </c>
      <c r="CS50" s="146" t="str">
        <f t="shared" si="33"/>
        <v/>
      </c>
      <c r="CT50" s="128" t="e">
        <f ca="1">IF(BL50&lt;&gt;"",IF(COUNTIF(BL$15:BL50,BL50)=1,ROW(),""),"")</f>
        <v>#N/A</v>
      </c>
      <c r="CU50" s="128" t="e">
        <f ca="1">IF(CB50&lt;&gt;"",IF(COUNTIF(CB$15:CB50,CB50)=1,ROW(),""),"")</f>
        <v>#N/A</v>
      </c>
      <c r="CV50" s="128" t="str">
        <f>IF(CG50&lt;&gt;"",IF(COUNTIF(CG$15:CG50,CG50)=1,ROW(),""),"")</f>
        <v/>
      </c>
      <c r="CW50" s="146" t="str">
        <f>IF(CI50&lt;&gt;"",IF(COUNTIF(CI$15:CI50,CI50)=1,ROW(),""),"")</f>
        <v/>
      </c>
      <c r="CX50" s="128" t="str">
        <f t="shared" ca="1" si="34"/>
        <v/>
      </c>
      <c r="CY50" s="128" t="str">
        <f t="shared" ca="1" si="35"/>
        <v/>
      </c>
      <c r="CZ50" s="128" t="str">
        <f t="shared" ca="1" si="36"/>
        <v/>
      </c>
      <c r="DA50" s="146" t="str">
        <f t="shared" ca="1" si="37"/>
        <v/>
      </c>
      <c r="DE50" s="45" t="s">
        <v>120</v>
      </c>
      <c r="KG50" s="32"/>
      <c r="KH50" s="32"/>
      <c r="KI50" s="153"/>
      <c r="KJ50" s="157"/>
      <c r="MI50" s="157"/>
      <c r="MJ50" s="157"/>
      <c r="MK50" s="153"/>
      <c r="ML50" s="32"/>
      <c r="MM50" s="32"/>
    </row>
    <row r="51" spans="1:352" ht="18" customHeight="1" x14ac:dyDescent="0.15">
      <c r="A51" s="6"/>
      <c r="B51" s="32"/>
      <c r="C51" s="32"/>
      <c r="D51" s="32"/>
      <c r="E51" s="32"/>
      <c r="F51" s="49"/>
      <c r="G51" s="32"/>
      <c r="H51" s="32"/>
      <c r="I51" s="32"/>
      <c r="J51" s="32"/>
      <c r="K51" s="32"/>
      <c r="L51" s="32"/>
      <c r="M51" s="32"/>
      <c r="N51" s="91" t="s">
        <v>43</v>
      </c>
      <c r="O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50"/>
      <c r="AS51" s="32"/>
      <c r="AT51" s="32"/>
      <c r="AU51" s="32"/>
      <c r="AV51" s="32"/>
      <c r="AW51" s="88"/>
      <c r="AX51" s="90" t="e">
        <f t="shared" ca="1" si="4"/>
        <v>#N/A</v>
      </c>
      <c r="AY51" s="132"/>
      <c r="AZ51" s="133"/>
      <c r="BA51" s="134"/>
      <c r="BB51" s="134"/>
      <c r="BC51" s="127" t="str">
        <f t="shared" si="7"/>
        <v/>
      </c>
      <c r="BD51" s="127" t="str">
        <f t="shared" si="8"/>
        <v/>
      </c>
      <c r="BE51" s="126" t="str">
        <f t="shared" si="9"/>
        <v/>
      </c>
      <c r="BF51" s="126" t="str">
        <f t="shared" si="10"/>
        <v/>
      </c>
      <c r="BG51" s="128" t="str">
        <f t="shared" si="41"/>
        <v/>
      </c>
      <c r="BH51" s="124" t="str">
        <f t="shared" si="1"/>
        <v/>
      </c>
      <c r="BI51" s="128" t="e">
        <f ca="1">IF(AND($AX51&lt;&gt;"",BE51&lt;&gt;"",BG51&gt;=IF(BG52="",0,BG52)),SUM(INDIRECT("bh"&amp;ROW()-BG51+1):BH51),"")</f>
        <v>#N/A</v>
      </c>
      <c r="BJ51" s="128" t="e">
        <f t="shared" ca="1" si="11"/>
        <v>#N/A</v>
      </c>
      <c r="BK51" s="128" t="e">
        <f t="shared" ca="1" si="12"/>
        <v>#N/A</v>
      </c>
      <c r="BL51" s="128" t="e">
        <f ca="1">IF(BK51="","",LEFT(AX51,3)&amp;TEXT(VLOOKUP(BK51,基本設定!$D$3:$E$50,2,FALSE),"000"))</f>
        <v>#N/A</v>
      </c>
      <c r="BM51" s="128" t="e">
        <f ca="1">IF(BL51="","",VLOOKUP(BL51,単価設定!$A$3:$F$477,6,FALSE))</f>
        <v>#N/A</v>
      </c>
      <c r="BN51" s="135"/>
      <c r="BO51" s="135"/>
      <c r="BP51" s="132"/>
      <c r="BQ51" s="135"/>
      <c r="BR51" s="136"/>
      <c r="BS51" s="136"/>
      <c r="BT51" s="127" t="str">
        <f t="shared" si="18"/>
        <v/>
      </c>
      <c r="BU51" s="127" t="str">
        <f t="shared" si="19"/>
        <v/>
      </c>
      <c r="BV51" s="126" t="str">
        <f t="shared" si="20"/>
        <v/>
      </c>
      <c r="BW51" s="126" t="str">
        <f t="shared" si="21"/>
        <v/>
      </c>
      <c r="BX51" s="128" t="str">
        <f t="shared" si="43"/>
        <v/>
      </c>
      <c r="BY51" s="124" t="str">
        <f t="shared" si="2"/>
        <v/>
      </c>
      <c r="BZ51" s="128" t="e">
        <f ca="1">IF(AND($AX51&lt;&gt;"",BV51&lt;&gt;"",BX51&gt;=IF(BX52="",0,BX52)),SUM(INDIRECT("by" &amp; ROW()-BX51+1):BY51),"")</f>
        <v>#N/A</v>
      </c>
      <c r="CA51" s="128" t="e">
        <f t="shared" ca="1" si="22"/>
        <v>#N/A</v>
      </c>
      <c r="CB51" s="128" t="e">
        <f t="shared" ca="1" si="23"/>
        <v>#N/A</v>
      </c>
      <c r="CC51" s="128" t="e">
        <f ca="1">IF(CB51="","",LEFT($AX51,3)&amp;TEXT(VLOOKUP(CB51,基本設定!$D$3:$E$50,2,FALSE),"100"))</f>
        <v>#N/A</v>
      </c>
      <c r="CD51" s="128" t="e">
        <f ca="1">IF(CC51="","",VLOOKUP(CC51,単価設定!$A$3:$F$477,6,FALSE))</f>
        <v>#N/A</v>
      </c>
      <c r="CE51" s="136"/>
      <c r="CF51" s="136"/>
      <c r="CG51" s="136"/>
      <c r="CH51" s="136"/>
      <c r="CI51" s="136"/>
      <c r="CJ51" s="136"/>
      <c r="CK51" s="128">
        <f t="shared" si="27"/>
        <v>0</v>
      </c>
      <c r="CL51" s="128" t="e">
        <f ca="1">SUM(CK$15:$CK51)</f>
        <v>#N/A</v>
      </c>
      <c r="CM51" s="128" t="e">
        <f t="shared" ca="1" si="28"/>
        <v>#N/A</v>
      </c>
      <c r="CN51" s="128" t="str">
        <f t="shared" si="47"/>
        <v/>
      </c>
      <c r="CO51" s="128" t="str">
        <f t="shared" si="29"/>
        <v/>
      </c>
      <c r="CP51" s="146" t="str">
        <f t="shared" si="30"/>
        <v/>
      </c>
      <c r="CQ51" s="146" t="str">
        <f t="shared" si="31"/>
        <v/>
      </c>
      <c r="CR51" s="146" t="str">
        <f t="shared" si="32"/>
        <v/>
      </c>
      <c r="CS51" s="146" t="str">
        <f t="shared" si="33"/>
        <v/>
      </c>
      <c r="CT51" s="128" t="e">
        <f ca="1">IF(BL51&lt;&gt;"",IF(COUNTIF(BL$15:BL51,BL51)=1,ROW(),""),"")</f>
        <v>#N/A</v>
      </c>
      <c r="CU51" s="128" t="e">
        <f ca="1">IF(CB51&lt;&gt;"",IF(COUNTIF(CB$15:CB51,CB51)=1,ROW(),""),"")</f>
        <v>#N/A</v>
      </c>
      <c r="CV51" s="128" t="str">
        <f>IF(CG51&lt;&gt;"",IF(COUNTIF(CG$15:CG51,CG51)=1,ROW(),""),"")</f>
        <v/>
      </c>
      <c r="CW51" s="146" t="str">
        <f>IF(CI51&lt;&gt;"",IF(COUNTIF(CI$15:CI51,CI51)=1,ROW(),""),"")</f>
        <v/>
      </c>
      <c r="CX51" s="128" t="str">
        <f t="shared" ca="1" si="34"/>
        <v/>
      </c>
      <c r="CY51" s="128" t="str">
        <f t="shared" ca="1" si="35"/>
        <v/>
      </c>
      <c r="CZ51" s="128" t="str">
        <f t="shared" ca="1" si="36"/>
        <v/>
      </c>
      <c r="DA51" s="146" t="str">
        <f t="shared" ca="1" si="37"/>
        <v/>
      </c>
      <c r="DC51" s="32"/>
      <c r="DD51" s="53"/>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5"/>
      <c r="GA51" s="393"/>
      <c r="GB51" s="393"/>
      <c r="GC51" s="393"/>
      <c r="GD51" s="393"/>
      <c r="GE51" s="393"/>
      <c r="GF51" s="393"/>
      <c r="GG51" s="393"/>
      <c r="GH51" s="393"/>
      <c r="GI51" s="393"/>
      <c r="GJ51" s="393"/>
      <c r="GU51" s="89"/>
      <c r="KI51" s="153"/>
      <c r="KJ51" s="157"/>
      <c r="MI51" s="157"/>
      <c r="MJ51" s="157"/>
      <c r="MK51" s="153"/>
    </row>
    <row r="52" spans="1:352" ht="18" customHeight="1" x14ac:dyDescent="0.15">
      <c r="A52" s="32"/>
      <c r="B52" s="49" t="str">
        <f>TEXT(請求書!$D$15,"GGGEE年MM月分")</f>
        <v>明治33年01月分</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153"/>
      <c r="AI52" s="32"/>
      <c r="AJ52" s="32"/>
      <c r="AK52" s="32"/>
      <c r="AL52" s="32"/>
      <c r="AM52" s="32"/>
      <c r="AN52" s="32"/>
      <c r="AO52" s="32"/>
      <c r="AP52" s="32"/>
      <c r="AQ52" s="32"/>
      <c r="AR52" s="32"/>
      <c r="AS52" s="32"/>
      <c r="AT52" s="32"/>
      <c r="AU52" s="32"/>
      <c r="AV52" s="32"/>
      <c r="AX52" s="90" t="e">
        <f t="shared" ca="1" si="4"/>
        <v>#N/A</v>
      </c>
      <c r="AY52" s="132"/>
      <c r="AZ52" s="133"/>
      <c r="BA52" s="134"/>
      <c r="BB52" s="134"/>
      <c r="BC52" s="127" t="str">
        <f t="shared" si="7"/>
        <v/>
      </c>
      <c r="BD52" s="127" t="str">
        <f t="shared" si="8"/>
        <v/>
      </c>
      <c r="BE52" s="126" t="str">
        <f t="shared" si="9"/>
        <v/>
      </c>
      <c r="BF52" s="126" t="str">
        <f t="shared" si="10"/>
        <v/>
      </c>
      <c r="BG52" s="128" t="str">
        <f t="shared" si="41"/>
        <v/>
      </c>
      <c r="BH52" s="124" t="str">
        <f t="shared" si="1"/>
        <v/>
      </c>
      <c r="BI52" s="128" t="e">
        <f ca="1">IF(AND($AX52&lt;&gt;"",BE52&lt;&gt;"",BG52&gt;=IF(BG53="",0,BG53)),SUM(INDIRECT("bh"&amp;ROW()-BG52+1):BH52),"")</f>
        <v>#N/A</v>
      </c>
      <c r="BJ52" s="128" t="e">
        <f t="shared" ca="1" si="11"/>
        <v>#N/A</v>
      </c>
      <c r="BK52" s="128" t="e">
        <f t="shared" ca="1" si="12"/>
        <v>#N/A</v>
      </c>
      <c r="BL52" s="128" t="e">
        <f ca="1">IF(BK52="","",LEFT(AX52,3)&amp;TEXT(VLOOKUP(BK52,基本設定!$D$3:$E$50,2,FALSE),"000"))</f>
        <v>#N/A</v>
      </c>
      <c r="BM52" s="128" t="e">
        <f ca="1">IF(BL52="","",VLOOKUP(BL52,単価設定!$A$3:$F$477,6,FALSE))</f>
        <v>#N/A</v>
      </c>
      <c r="BN52" s="135"/>
      <c r="BO52" s="135"/>
      <c r="BP52" s="132"/>
      <c r="BQ52" s="135"/>
      <c r="BR52" s="136"/>
      <c r="BS52" s="136"/>
      <c r="BT52" s="127" t="str">
        <f t="shared" si="18"/>
        <v/>
      </c>
      <c r="BU52" s="127" t="str">
        <f t="shared" si="19"/>
        <v/>
      </c>
      <c r="BV52" s="126" t="str">
        <f t="shared" si="20"/>
        <v/>
      </c>
      <c r="BW52" s="126" t="str">
        <f t="shared" si="21"/>
        <v/>
      </c>
      <c r="BX52" s="128" t="str">
        <f t="shared" si="43"/>
        <v/>
      </c>
      <c r="BY52" s="124" t="str">
        <f t="shared" si="2"/>
        <v/>
      </c>
      <c r="BZ52" s="128" t="e">
        <f ca="1">IF(AND($AX52&lt;&gt;"",BV52&lt;&gt;"",BX52&gt;=IF(BX53="",0,BX53)),SUM(INDIRECT("by" &amp; ROW()-BX52+1):BY52),"")</f>
        <v>#N/A</v>
      </c>
      <c r="CA52" s="128" t="e">
        <f t="shared" ca="1" si="22"/>
        <v>#N/A</v>
      </c>
      <c r="CB52" s="128" t="e">
        <f t="shared" ca="1" si="23"/>
        <v>#N/A</v>
      </c>
      <c r="CC52" s="128" t="e">
        <f ca="1">IF(CB52="","",LEFT($AX52,3)&amp;TEXT(VLOOKUP(CB52,基本設定!$D$3:$E$50,2,FALSE),"100"))</f>
        <v>#N/A</v>
      </c>
      <c r="CD52" s="128" t="e">
        <f ca="1">IF(CC52="","",VLOOKUP(CC52,単価設定!$A$3:$F$477,6,FALSE))</f>
        <v>#N/A</v>
      </c>
      <c r="CE52" s="136"/>
      <c r="CF52" s="136"/>
      <c r="CG52" s="136"/>
      <c r="CH52" s="136"/>
      <c r="CI52" s="136"/>
      <c r="CJ52" s="136"/>
      <c r="CK52" s="128">
        <f t="shared" si="27"/>
        <v>0</v>
      </c>
      <c r="CL52" s="128" t="e">
        <f ca="1">SUM(CK$15:$CK52)</f>
        <v>#N/A</v>
      </c>
      <c r="CM52" s="128" t="e">
        <f t="shared" ca="1" si="28"/>
        <v>#N/A</v>
      </c>
      <c r="CN52" s="128" t="str">
        <f t="shared" si="47"/>
        <v/>
      </c>
      <c r="CO52" s="128" t="str">
        <f t="shared" si="29"/>
        <v/>
      </c>
      <c r="CP52" s="146" t="str">
        <f t="shared" si="30"/>
        <v/>
      </c>
      <c r="CQ52" s="146" t="str">
        <f t="shared" si="31"/>
        <v/>
      </c>
      <c r="CR52" s="146" t="str">
        <f t="shared" si="32"/>
        <v/>
      </c>
      <c r="CS52" s="146" t="str">
        <f t="shared" si="33"/>
        <v/>
      </c>
      <c r="CT52" s="128" t="e">
        <f ca="1">IF(BL52&lt;&gt;"",IF(COUNTIF(BL$15:BL52,BL52)=1,ROW(),""),"")</f>
        <v>#N/A</v>
      </c>
      <c r="CU52" s="128" t="e">
        <f ca="1">IF(CB52&lt;&gt;"",IF(COUNTIF(CB$15:CB52,CB52)=1,ROW(),""),"")</f>
        <v>#N/A</v>
      </c>
      <c r="CV52" s="128" t="str">
        <f>IF(CG52&lt;&gt;"",IF(COUNTIF(CG$15:CG52,CG52)=1,ROW(),""),"")</f>
        <v/>
      </c>
      <c r="CW52" s="146" t="str">
        <f>IF(CI52&lt;&gt;"",IF(COUNTIF(CI$15:CI52,CI52)=1,ROW(),""),"")</f>
        <v/>
      </c>
      <c r="CX52" s="128" t="str">
        <f t="shared" ca="1" si="34"/>
        <v/>
      </c>
      <c r="CY52" s="128" t="str">
        <f t="shared" ca="1" si="35"/>
        <v/>
      </c>
      <c r="CZ52" s="128" t="str">
        <f t="shared" ca="1" si="36"/>
        <v/>
      </c>
      <c r="DA52" s="146" t="str">
        <f t="shared" ca="1" si="37"/>
        <v/>
      </c>
      <c r="DC52" s="32"/>
      <c r="DD52" s="384" t="s">
        <v>121</v>
      </c>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6"/>
      <c r="GA52" s="393"/>
      <c r="GB52" s="393"/>
      <c r="GC52" s="393"/>
      <c r="GD52" s="393"/>
      <c r="GE52" s="393"/>
      <c r="GF52" s="393"/>
      <c r="GG52" s="393"/>
      <c r="GH52" s="393"/>
      <c r="GI52" s="393"/>
      <c r="GJ52" s="393"/>
      <c r="GU52" s="89"/>
      <c r="KI52" s="153"/>
      <c r="KJ52" s="157"/>
      <c r="MI52" s="157"/>
      <c r="MJ52" s="157"/>
      <c r="MK52" s="153"/>
    </row>
    <row r="53" spans="1:352" ht="18" customHeight="1" x14ac:dyDescent="0.15">
      <c r="A53" s="32"/>
      <c r="B53" s="303" t="s">
        <v>23</v>
      </c>
      <c r="C53" s="304"/>
      <c r="D53" s="304"/>
      <c r="E53" s="304"/>
      <c r="F53" s="304"/>
      <c r="G53" s="304"/>
      <c r="H53" s="304"/>
      <c r="I53" s="304"/>
      <c r="J53" s="304"/>
      <c r="K53" s="304"/>
      <c r="L53" s="304"/>
      <c r="M53" s="305"/>
      <c r="N53" s="387" t="str">
        <f ca="1">TEXT(RIGHT(CELL("filename",N53),LEN(CELL("filename",N53))-FIND("]",CELL("filename",N53))),"0000000000")</f>
        <v>（受給者番号）</v>
      </c>
      <c r="O53" s="388"/>
      <c r="P53" s="388"/>
      <c r="Q53" s="388"/>
      <c r="R53" s="388"/>
      <c r="S53" s="388"/>
      <c r="T53" s="388"/>
      <c r="U53" s="388"/>
      <c r="V53" s="388"/>
      <c r="W53" s="388"/>
      <c r="X53" s="388"/>
      <c r="Y53" s="388"/>
      <c r="Z53" s="388"/>
      <c r="AA53" s="388"/>
      <c r="AB53" s="388"/>
      <c r="AC53" s="388"/>
      <c r="AD53" s="388"/>
      <c r="AE53" s="389"/>
      <c r="AF53" s="303" t="s">
        <v>5</v>
      </c>
      <c r="AG53" s="304"/>
      <c r="AH53" s="304"/>
      <c r="AI53" s="304"/>
      <c r="AJ53" s="304"/>
      <c r="AK53" s="304"/>
      <c r="AL53" s="305"/>
      <c r="AM53" s="380" t="str">
        <f>請求書!$AB$7</f>
        <v>0</v>
      </c>
      <c r="AN53" s="380" t="str">
        <f>請求書!$AE$7</f>
        <v>0</v>
      </c>
      <c r="AO53" s="380" t="str">
        <f>請求書!$AH$7</f>
        <v>0</v>
      </c>
      <c r="AP53" s="380" t="str">
        <f>請求書!$AK$7</f>
        <v>0</v>
      </c>
      <c r="AQ53" s="380" t="str">
        <f>請求書!$AN$7</f>
        <v>0</v>
      </c>
      <c r="AR53" s="380" t="str">
        <f>請求書!$AQ$7</f>
        <v>0</v>
      </c>
      <c r="AS53" s="380" t="str">
        <f>請求書!$AT$7</f>
        <v>0</v>
      </c>
      <c r="AT53" s="380" t="str">
        <f>請求書!$AW$7</f>
        <v>0</v>
      </c>
      <c r="AU53" s="380" t="str">
        <f>請求書!$AZ$7</f>
        <v>0</v>
      </c>
      <c r="AV53" s="380" t="str">
        <f>請求書!$BC$7</f>
        <v>0</v>
      </c>
      <c r="AX53" s="90" t="e">
        <f t="shared" ca="1" si="4"/>
        <v>#N/A</v>
      </c>
      <c r="AY53" s="132"/>
      <c r="AZ53" s="133"/>
      <c r="BA53" s="134"/>
      <c r="BB53" s="134"/>
      <c r="BC53" s="127" t="str">
        <f t="shared" si="7"/>
        <v/>
      </c>
      <c r="BD53" s="127" t="str">
        <f t="shared" si="8"/>
        <v/>
      </c>
      <c r="BE53" s="126" t="str">
        <f t="shared" si="9"/>
        <v/>
      </c>
      <c r="BF53" s="126" t="str">
        <f t="shared" si="10"/>
        <v/>
      </c>
      <c r="BG53" s="128" t="str">
        <f t="shared" si="41"/>
        <v/>
      </c>
      <c r="BH53" s="124" t="str">
        <f t="shared" si="1"/>
        <v/>
      </c>
      <c r="BI53" s="128" t="e">
        <f ca="1">IF(AND($AX53&lt;&gt;"",BE53&lt;&gt;"",BG53&gt;=IF(BG54="",0,BG54)),SUM(INDIRECT("bh"&amp;ROW()-BG53+1):BH53),"")</f>
        <v>#N/A</v>
      </c>
      <c r="BJ53" s="128" t="e">
        <f t="shared" ca="1" si="11"/>
        <v>#N/A</v>
      </c>
      <c r="BK53" s="128" t="e">
        <f t="shared" ca="1" si="12"/>
        <v>#N/A</v>
      </c>
      <c r="BL53" s="128" t="e">
        <f ca="1">IF(BK53="","",LEFT(AX53,3)&amp;TEXT(VLOOKUP(BK53,基本設定!$D$3:$E$50,2,FALSE),"000"))</f>
        <v>#N/A</v>
      </c>
      <c r="BM53" s="128" t="e">
        <f ca="1">IF(BL53="","",VLOOKUP(BL53,単価設定!$A$3:$F$477,6,FALSE))</f>
        <v>#N/A</v>
      </c>
      <c r="BN53" s="135"/>
      <c r="BO53" s="135"/>
      <c r="BP53" s="132"/>
      <c r="BQ53" s="135"/>
      <c r="BR53" s="136"/>
      <c r="BS53" s="136"/>
      <c r="BT53" s="127" t="str">
        <f t="shared" si="18"/>
        <v/>
      </c>
      <c r="BU53" s="127" t="str">
        <f t="shared" si="19"/>
        <v/>
      </c>
      <c r="BV53" s="126" t="str">
        <f t="shared" si="20"/>
        <v/>
      </c>
      <c r="BW53" s="126" t="str">
        <f t="shared" si="21"/>
        <v/>
      </c>
      <c r="BX53" s="128" t="str">
        <f t="shared" si="43"/>
        <v/>
      </c>
      <c r="BY53" s="124" t="str">
        <f t="shared" si="2"/>
        <v/>
      </c>
      <c r="BZ53" s="128" t="e">
        <f ca="1">IF(AND($AX53&lt;&gt;"",BV53&lt;&gt;"",BX53&gt;=IF(BX54="",0,BX54)),SUM(INDIRECT("by" &amp; ROW()-BX53+1):BY53),"")</f>
        <v>#N/A</v>
      </c>
      <c r="CA53" s="128" t="e">
        <f t="shared" ca="1" si="22"/>
        <v>#N/A</v>
      </c>
      <c r="CB53" s="128" t="e">
        <f t="shared" ca="1" si="23"/>
        <v>#N/A</v>
      </c>
      <c r="CC53" s="128" t="e">
        <f ca="1">IF(CB53="","",LEFT($AX53,3)&amp;TEXT(VLOOKUP(CB53,基本設定!$D$3:$E$50,2,FALSE),"100"))</f>
        <v>#N/A</v>
      </c>
      <c r="CD53" s="128" t="e">
        <f ca="1">IF(CC53="","",VLOOKUP(CC53,単価設定!$A$3:$F$477,6,FALSE))</f>
        <v>#N/A</v>
      </c>
      <c r="CE53" s="136"/>
      <c r="CF53" s="136"/>
      <c r="CG53" s="136"/>
      <c r="CH53" s="136"/>
      <c r="CI53" s="136"/>
      <c r="CJ53" s="136"/>
      <c r="CK53" s="128">
        <f t="shared" si="27"/>
        <v>0</v>
      </c>
      <c r="CL53" s="128" t="e">
        <f ca="1">SUM(CK$15:$CK53)</f>
        <v>#N/A</v>
      </c>
      <c r="CM53" s="128" t="e">
        <f t="shared" ca="1" si="28"/>
        <v>#N/A</v>
      </c>
      <c r="CN53" s="128" t="str">
        <f t="shared" si="47"/>
        <v/>
      </c>
      <c r="CO53" s="128" t="str">
        <f t="shared" si="29"/>
        <v/>
      </c>
      <c r="CP53" s="146" t="str">
        <f t="shared" si="30"/>
        <v/>
      </c>
      <c r="CQ53" s="146" t="str">
        <f t="shared" si="31"/>
        <v/>
      </c>
      <c r="CR53" s="146" t="str">
        <f t="shared" si="32"/>
        <v/>
      </c>
      <c r="CS53" s="146" t="str">
        <f t="shared" si="33"/>
        <v/>
      </c>
      <c r="CT53" s="128" t="e">
        <f ca="1">IF(BL53&lt;&gt;"",IF(COUNTIF(BL$15:BL53,BL53)=1,ROW(),""),"")</f>
        <v>#N/A</v>
      </c>
      <c r="CU53" s="128" t="e">
        <f ca="1">IF(CB53&lt;&gt;"",IF(COUNTIF(CB$15:CB53,CB53)=1,ROW(),""),"")</f>
        <v>#N/A</v>
      </c>
      <c r="CV53" s="128" t="str">
        <f>IF(CG53&lt;&gt;"",IF(COUNTIF(CG$15:CG53,CG53)=1,ROW(),""),"")</f>
        <v/>
      </c>
      <c r="CW53" s="146" t="str">
        <f>IF(CI53&lt;&gt;"",IF(COUNTIF(CI$15:CI53,CI53)=1,ROW(),""),"")</f>
        <v/>
      </c>
      <c r="CX53" s="128" t="str">
        <f t="shared" ca="1" si="34"/>
        <v/>
      </c>
      <c r="CY53" s="128" t="str">
        <f t="shared" ca="1" si="35"/>
        <v/>
      </c>
      <c r="CZ53" s="128" t="str">
        <f t="shared" ca="1" si="36"/>
        <v/>
      </c>
      <c r="DA53" s="146" t="str">
        <f t="shared" ca="1" si="37"/>
        <v/>
      </c>
      <c r="DC53" s="32"/>
      <c r="DD53" s="384"/>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6"/>
      <c r="GA53" s="393"/>
      <c r="GB53" s="393"/>
      <c r="GC53" s="393"/>
      <c r="GD53" s="393"/>
      <c r="GE53" s="393"/>
      <c r="GF53" s="393"/>
      <c r="GG53" s="393"/>
      <c r="GH53" s="393"/>
      <c r="GI53" s="393"/>
      <c r="GJ53" s="393"/>
      <c r="GU53" s="89"/>
      <c r="KI53" s="153"/>
      <c r="KJ53" s="157"/>
      <c r="MI53" s="157"/>
      <c r="MJ53" s="157"/>
      <c r="MK53" s="153"/>
    </row>
    <row r="54" spans="1:352" ht="18" customHeight="1" x14ac:dyDescent="0.15">
      <c r="A54" s="32"/>
      <c r="B54" s="211"/>
      <c r="C54" s="212"/>
      <c r="D54" s="212"/>
      <c r="E54" s="212"/>
      <c r="F54" s="212"/>
      <c r="G54" s="212"/>
      <c r="H54" s="212"/>
      <c r="I54" s="212"/>
      <c r="J54" s="212"/>
      <c r="K54" s="212"/>
      <c r="L54" s="212"/>
      <c r="M54" s="213"/>
      <c r="N54" s="390"/>
      <c r="O54" s="391"/>
      <c r="P54" s="391"/>
      <c r="Q54" s="391"/>
      <c r="R54" s="391"/>
      <c r="S54" s="391"/>
      <c r="T54" s="391"/>
      <c r="U54" s="391"/>
      <c r="V54" s="391"/>
      <c r="W54" s="391"/>
      <c r="X54" s="391"/>
      <c r="Y54" s="391"/>
      <c r="Z54" s="391"/>
      <c r="AA54" s="391"/>
      <c r="AB54" s="391"/>
      <c r="AC54" s="391"/>
      <c r="AD54" s="391"/>
      <c r="AE54" s="392"/>
      <c r="AF54" s="211"/>
      <c r="AG54" s="212"/>
      <c r="AH54" s="212"/>
      <c r="AI54" s="212"/>
      <c r="AJ54" s="212"/>
      <c r="AK54" s="212"/>
      <c r="AL54" s="213"/>
      <c r="AM54" s="381"/>
      <c r="AN54" s="381"/>
      <c r="AO54" s="381"/>
      <c r="AP54" s="381"/>
      <c r="AQ54" s="381"/>
      <c r="AR54" s="381"/>
      <c r="AS54" s="381"/>
      <c r="AT54" s="381"/>
      <c r="AU54" s="381"/>
      <c r="AV54" s="381"/>
      <c r="AX54" s="90" t="e">
        <f t="shared" ca="1" si="4"/>
        <v>#N/A</v>
      </c>
      <c r="AY54" s="132"/>
      <c r="AZ54" s="133"/>
      <c r="BA54" s="134"/>
      <c r="BB54" s="134"/>
      <c r="BC54" s="127" t="str">
        <f t="shared" si="7"/>
        <v/>
      </c>
      <c r="BD54" s="127" t="str">
        <f t="shared" si="8"/>
        <v/>
      </c>
      <c r="BE54" s="126" t="str">
        <f t="shared" si="9"/>
        <v/>
      </c>
      <c r="BF54" s="126" t="str">
        <f t="shared" si="10"/>
        <v/>
      </c>
      <c r="BG54" s="128" t="str">
        <f t="shared" si="41"/>
        <v/>
      </c>
      <c r="BH54" s="124" t="str">
        <f t="shared" si="1"/>
        <v/>
      </c>
      <c r="BI54" s="128" t="e">
        <f ca="1">IF(AND($AX54&lt;&gt;"",BE54&lt;&gt;"",BG54&gt;=IF(BG55="",0,BG55)),SUM(INDIRECT("bh"&amp;ROW()-BG54+1):BH54),"")</f>
        <v>#N/A</v>
      </c>
      <c r="BJ54" s="128" t="e">
        <f t="shared" ca="1" si="11"/>
        <v>#N/A</v>
      </c>
      <c r="BK54" s="128" t="e">
        <f t="shared" ca="1" si="12"/>
        <v>#N/A</v>
      </c>
      <c r="BL54" s="128" t="e">
        <f ca="1">IF(BK54="","",LEFT(AX54,3)&amp;TEXT(VLOOKUP(BK54,基本設定!$D$3:$E$50,2,FALSE),"000"))</f>
        <v>#N/A</v>
      </c>
      <c r="BM54" s="128" t="e">
        <f ca="1">IF(BL54="","",VLOOKUP(BL54,単価設定!$A$3:$F$477,6,FALSE))</f>
        <v>#N/A</v>
      </c>
      <c r="BN54" s="135"/>
      <c r="BO54" s="135"/>
      <c r="BP54" s="132"/>
      <c r="BQ54" s="135"/>
      <c r="BR54" s="136"/>
      <c r="BS54" s="136"/>
      <c r="BT54" s="127" t="str">
        <f t="shared" si="18"/>
        <v/>
      </c>
      <c r="BU54" s="127" t="str">
        <f t="shared" si="19"/>
        <v/>
      </c>
      <c r="BV54" s="126" t="str">
        <f t="shared" si="20"/>
        <v/>
      </c>
      <c r="BW54" s="126" t="str">
        <f t="shared" si="21"/>
        <v/>
      </c>
      <c r="BX54" s="128" t="str">
        <f t="shared" si="43"/>
        <v/>
      </c>
      <c r="BY54" s="124" t="str">
        <f t="shared" si="2"/>
        <v/>
      </c>
      <c r="BZ54" s="128" t="e">
        <f ca="1">IF(AND($AX54&lt;&gt;"",BV54&lt;&gt;"",BX54&gt;=IF(BX55="",0,BX55)),SUM(INDIRECT("by" &amp; ROW()-BX54+1):BY54),"")</f>
        <v>#N/A</v>
      </c>
      <c r="CA54" s="128" t="e">
        <f t="shared" ca="1" si="22"/>
        <v>#N/A</v>
      </c>
      <c r="CB54" s="128" t="e">
        <f t="shared" ca="1" si="23"/>
        <v>#N/A</v>
      </c>
      <c r="CC54" s="128" t="e">
        <f ca="1">IF(CB54="","",LEFT($AX54,3)&amp;TEXT(VLOOKUP(CB54,基本設定!$D$3:$E$50,2,FALSE),"100"))</f>
        <v>#N/A</v>
      </c>
      <c r="CD54" s="128" t="e">
        <f ca="1">IF(CC54="","",VLOOKUP(CC54,単価設定!$A$3:$F$477,6,FALSE))</f>
        <v>#N/A</v>
      </c>
      <c r="CE54" s="136"/>
      <c r="CF54" s="136"/>
      <c r="CG54" s="136"/>
      <c r="CH54" s="136"/>
      <c r="CI54" s="136"/>
      <c r="CJ54" s="136"/>
      <c r="CK54" s="128">
        <f t="shared" si="27"/>
        <v>0</v>
      </c>
      <c r="CL54" s="128" t="e">
        <f ca="1">SUM(CK$15:$CK54)</f>
        <v>#N/A</v>
      </c>
      <c r="CM54" s="128" t="e">
        <f t="shared" ca="1" si="28"/>
        <v>#N/A</v>
      </c>
      <c r="CN54" s="128" t="str">
        <f t="shared" si="47"/>
        <v/>
      </c>
      <c r="CO54" s="128" t="str">
        <f t="shared" si="29"/>
        <v/>
      </c>
      <c r="CP54" s="146" t="str">
        <f t="shared" si="30"/>
        <v/>
      </c>
      <c r="CQ54" s="146" t="str">
        <f t="shared" si="31"/>
        <v/>
      </c>
      <c r="CR54" s="146" t="str">
        <f t="shared" si="32"/>
        <v/>
      </c>
      <c r="CS54" s="146" t="str">
        <f t="shared" si="33"/>
        <v/>
      </c>
      <c r="CT54" s="128" t="e">
        <f ca="1">IF(BL54&lt;&gt;"",IF(COUNTIF(BL$15:BL54,BL54)=1,ROW(),""),"")</f>
        <v>#N/A</v>
      </c>
      <c r="CU54" s="128" t="e">
        <f ca="1">IF(CB54&lt;&gt;"",IF(COUNTIF(CB$15:CB54,CB54)=1,ROW(),""),"")</f>
        <v>#N/A</v>
      </c>
      <c r="CV54" s="128" t="str">
        <f>IF(CG54&lt;&gt;"",IF(COUNTIF(CG$15:CG54,CG54)=1,ROW(),""),"")</f>
        <v/>
      </c>
      <c r="CW54" s="146" t="str">
        <f>IF(CI54&lt;&gt;"",IF(COUNTIF(CI$15:CI54,CI54)=1,ROW(),""),"")</f>
        <v/>
      </c>
      <c r="CX54" s="128" t="str">
        <f t="shared" ca="1" si="34"/>
        <v/>
      </c>
      <c r="CY54" s="128" t="str">
        <f t="shared" ca="1" si="35"/>
        <v/>
      </c>
      <c r="CZ54" s="128" t="str">
        <f t="shared" ca="1" si="36"/>
        <v/>
      </c>
      <c r="DA54" s="146" t="str">
        <f t="shared" ca="1" si="37"/>
        <v/>
      </c>
      <c r="DC54" s="32"/>
      <c r="DD54" s="61"/>
      <c r="DE54" s="153"/>
      <c r="DF54" s="153"/>
      <c r="DG54" s="153"/>
      <c r="DH54" s="153"/>
      <c r="DI54" s="153"/>
      <c r="DJ54" s="153"/>
      <c r="DK54" s="153"/>
      <c r="DL54" s="153"/>
      <c r="DM54" s="153"/>
      <c r="DN54" s="153"/>
      <c r="DO54" s="153"/>
      <c r="DP54" s="153"/>
      <c r="DQ54" s="153"/>
      <c r="DR54" s="153"/>
      <c r="DS54" s="153"/>
      <c r="DT54" s="153"/>
      <c r="DU54" s="153"/>
      <c r="DV54" s="153"/>
      <c r="DW54" s="153"/>
      <c r="DX54" s="153"/>
      <c r="DY54" s="153"/>
      <c r="DZ54" s="153"/>
      <c r="EA54" s="153"/>
      <c r="EB54" s="153"/>
      <c r="EC54" s="153"/>
      <c r="ED54" s="153"/>
      <c r="EE54" s="153"/>
      <c r="EF54" s="153"/>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c r="FF54" s="153"/>
      <c r="FG54" s="62"/>
      <c r="GA54" s="393"/>
      <c r="GB54" s="393"/>
      <c r="GC54" s="393"/>
      <c r="GD54" s="393"/>
      <c r="GE54" s="393"/>
      <c r="GF54" s="393"/>
      <c r="GG54" s="393"/>
      <c r="GH54" s="393"/>
      <c r="GI54" s="393"/>
      <c r="GJ54" s="393"/>
      <c r="GU54" s="89"/>
      <c r="KI54" s="153"/>
      <c r="KJ54" s="157"/>
      <c r="MI54" s="157"/>
      <c r="MJ54" s="157"/>
      <c r="MK54" s="153"/>
    </row>
    <row r="55" spans="1:352" ht="18" customHeight="1" x14ac:dyDescent="0.15">
      <c r="A55" s="32"/>
      <c r="B55" s="210" t="s">
        <v>758</v>
      </c>
      <c r="C55" s="210"/>
      <c r="D55" s="210"/>
      <c r="E55" s="210"/>
      <c r="F55" s="210"/>
      <c r="G55" s="210"/>
      <c r="H55" s="210"/>
      <c r="I55" s="210"/>
      <c r="J55" s="210"/>
      <c r="K55" s="210"/>
      <c r="L55" s="210"/>
      <c r="M55" s="210"/>
      <c r="N55" s="210" t="e">
        <f ca="1">VLOOKUP(N53,受給者一覧!$B$3:$P$502,2,FALSE)</f>
        <v>#N/A</v>
      </c>
      <c r="O55" s="210"/>
      <c r="P55" s="210"/>
      <c r="Q55" s="210"/>
      <c r="R55" s="210"/>
      <c r="S55" s="210"/>
      <c r="T55" s="210"/>
      <c r="U55" s="210"/>
      <c r="V55" s="210"/>
      <c r="W55" s="210"/>
      <c r="X55" s="210"/>
      <c r="Y55" s="210"/>
      <c r="Z55" s="210"/>
      <c r="AA55" s="210"/>
      <c r="AB55" s="210"/>
      <c r="AC55" s="210"/>
      <c r="AD55" s="210"/>
      <c r="AE55" s="210"/>
      <c r="AF55" s="332" t="s">
        <v>39</v>
      </c>
      <c r="AG55" s="332"/>
      <c r="AH55" s="332"/>
      <c r="AI55" s="332"/>
      <c r="AJ55" s="332"/>
      <c r="AK55" s="332"/>
      <c r="AL55" s="332"/>
      <c r="AM55" s="382" t="str">
        <f>IF(請求書!$AH$12="","",請求書!$AH$12)</f>
        <v xml:space="preserve">
</v>
      </c>
      <c r="AN55" s="382"/>
      <c r="AO55" s="382"/>
      <c r="AP55" s="382"/>
      <c r="AQ55" s="382"/>
      <c r="AR55" s="382"/>
      <c r="AS55" s="382"/>
      <c r="AT55" s="382"/>
      <c r="AU55" s="382"/>
      <c r="AV55" s="382"/>
      <c r="AX55" s="90" t="e">
        <f t="shared" ca="1" si="4"/>
        <v>#N/A</v>
      </c>
      <c r="AY55" s="132"/>
      <c r="AZ55" s="133"/>
      <c r="BA55" s="134"/>
      <c r="BB55" s="134"/>
      <c r="BC55" s="127" t="str">
        <f t="shared" si="7"/>
        <v/>
      </c>
      <c r="BD55" s="127" t="str">
        <f t="shared" si="8"/>
        <v/>
      </c>
      <c r="BE55" s="126" t="str">
        <f t="shared" si="9"/>
        <v/>
      </c>
      <c r="BF55" s="126" t="str">
        <f t="shared" si="10"/>
        <v/>
      </c>
      <c r="BG55" s="128" t="str">
        <f t="shared" si="41"/>
        <v/>
      </c>
      <c r="BH55" s="124" t="str">
        <f t="shared" si="1"/>
        <v/>
      </c>
      <c r="BI55" s="128" t="e">
        <f ca="1">IF(AND($AX55&lt;&gt;"",BE55&lt;&gt;"",BG55&gt;=IF(BG56="",0,BG56)),SUM(INDIRECT("bh"&amp;ROW()-BG55+1):BH55),"")</f>
        <v>#N/A</v>
      </c>
      <c r="BJ55" s="128" t="e">
        <f t="shared" ca="1" si="11"/>
        <v>#N/A</v>
      </c>
      <c r="BK55" s="128" t="e">
        <f t="shared" ca="1" si="12"/>
        <v>#N/A</v>
      </c>
      <c r="BL55" s="128" t="e">
        <f ca="1">IF(BK55="","",LEFT(AX55,3)&amp;TEXT(VLOOKUP(BK55,基本設定!$D$3:$E$50,2,FALSE),"000"))</f>
        <v>#N/A</v>
      </c>
      <c r="BM55" s="128" t="e">
        <f ca="1">IF(BL55="","",VLOOKUP(BL55,単価設定!$A$3:$F$477,6,FALSE))</f>
        <v>#N/A</v>
      </c>
      <c r="BN55" s="135"/>
      <c r="BO55" s="135"/>
      <c r="BP55" s="132"/>
      <c r="BQ55" s="135"/>
      <c r="BR55" s="136"/>
      <c r="BS55" s="136"/>
      <c r="BT55" s="127" t="str">
        <f t="shared" si="18"/>
        <v/>
      </c>
      <c r="BU55" s="127" t="str">
        <f t="shared" si="19"/>
        <v/>
      </c>
      <c r="BV55" s="126" t="str">
        <f t="shared" si="20"/>
        <v/>
      </c>
      <c r="BW55" s="126" t="str">
        <f t="shared" si="21"/>
        <v/>
      </c>
      <c r="BX55" s="128" t="str">
        <f t="shared" si="43"/>
        <v/>
      </c>
      <c r="BY55" s="124" t="str">
        <f t="shared" si="2"/>
        <v/>
      </c>
      <c r="BZ55" s="128" t="e">
        <f ca="1">IF(AND($AX55&lt;&gt;"",BV55&lt;&gt;"",BX55&gt;=IF(BX56="",0,BX56)),SUM(INDIRECT("by" &amp; ROW()-BX55+1):BY55),"")</f>
        <v>#N/A</v>
      </c>
      <c r="CA55" s="128" t="e">
        <f t="shared" ca="1" si="22"/>
        <v>#N/A</v>
      </c>
      <c r="CB55" s="128" t="e">
        <f t="shared" ca="1" si="23"/>
        <v>#N/A</v>
      </c>
      <c r="CC55" s="128" t="e">
        <f ca="1">IF(CB55="","",LEFT($AX55,3)&amp;TEXT(VLOOKUP(CB55,基本設定!$D$3:$E$50,2,FALSE),"100"))</f>
        <v>#N/A</v>
      </c>
      <c r="CD55" s="128" t="e">
        <f ca="1">IF(CC55="","",VLOOKUP(CC55,単価設定!$A$3:$F$477,6,FALSE))</f>
        <v>#N/A</v>
      </c>
      <c r="CE55" s="136"/>
      <c r="CF55" s="136"/>
      <c r="CG55" s="136"/>
      <c r="CH55" s="136"/>
      <c r="CI55" s="136"/>
      <c r="CJ55" s="136"/>
      <c r="CK55" s="128">
        <f t="shared" si="27"/>
        <v>0</v>
      </c>
      <c r="CL55" s="128" t="e">
        <f ca="1">SUM(CK$15:$CK55)</f>
        <v>#N/A</v>
      </c>
      <c r="CM55" s="128" t="e">
        <f t="shared" ca="1" si="28"/>
        <v>#N/A</v>
      </c>
      <c r="CN55" s="128" t="str">
        <f t="shared" si="47"/>
        <v/>
      </c>
      <c r="CO55" s="128" t="str">
        <f t="shared" si="29"/>
        <v/>
      </c>
      <c r="CP55" s="146" t="str">
        <f t="shared" si="30"/>
        <v/>
      </c>
      <c r="CQ55" s="146" t="str">
        <f t="shared" si="31"/>
        <v/>
      </c>
      <c r="CR55" s="146" t="str">
        <f t="shared" si="32"/>
        <v/>
      </c>
      <c r="CS55" s="146" t="str">
        <f t="shared" si="33"/>
        <v/>
      </c>
      <c r="CT55" s="128" t="e">
        <f ca="1">IF(BL55&lt;&gt;"",IF(COUNTIF(BL$15:BL55,BL55)=1,ROW(),""),"")</f>
        <v>#N/A</v>
      </c>
      <c r="CU55" s="128" t="e">
        <f ca="1">IF(CB55&lt;&gt;"",IF(COUNTIF(CB$15:CB55,CB55)=1,ROW(),""),"")</f>
        <v>#N/A</v>
      </c>
      <c r="CV55" s="128" t="str">
        <f>IF(CG55&lt;&gt;"",IF(COUNTIF(CG$15:CG55,CG55)=1,ROW(),""),"")</f>
        <v/>
      </c>
      <c r="CW55" s="146" t="str">
        <f>IF(CI55&lt;&gt;"",IF(COUNTIF(CI$15:CI55,CI55)=1,ROW(),""),"")</f>
        <v/>
      </c>
      <c r="CX55" s="128" t="str">
        <f t="shared" ca="1" si="34"/>
        <v/>
      </c>
      <c r="CY55" s="128" t="str">
        <f t="shared" ca="1" si="35"/>
        <v/>
      </c>
      <c r="CZ55" s="128" t="str">
        <f t="shared" ca="1" si="36"/>
        <v/>
      </c>
      <c r="DA55" s="146" t="str">
        <f t="shared" ca="1" si="37"/>
        <v/>
      </c>
      <c r="DC55" s="32"/>
      <c r="DD55" s="65"/>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41" t="str">
        <f>TEXT(請求書!$D$15,"GGG")</f>
        <v>明治</v>
      </c>
      <c r="EK55" s="364"/>
      <c r="EL55" s="364"/>
      <c r="EM55" s="342"/>
      <c r="EN55" s="341" t="str">
        <f>LEFT(TEXT(請求書!$D$15,"EE"),1)</f>
        <v>3</v>
      </c>
      <c r="EO55" s="364"/>
      <c r="EP55" s="342"/>
      <c r="EQ55" s="341" t="str">
        <f>RIGHT(TEXT(請求書!$D$15,"EE"),1)</f>
        <v>3</v>
      </c>
      <c r="ER55" s="364"/>
      <c r="ES55" s="342"/>
      <c r="ET55" s="341" t="s">
        <v>1</v>
      </c>
      <c r="EU55" s="364"/>
      <c r="EV55" s="342"/>
      <c r="EW55" s="341" t="str">
        <f>LEFT(TEXT(請求書!$D$15,"MM"),1)</f>
        <v>0</v>
      </c>
      <c r="EX55" s="364"/>
      <c r="EY55" s="342"/>
      <c r="EZ55" s="341" t="str">
        <f>RIGHT(TEXT(請求書!$D$15,"MM"),1)</f>
        <v>1</v>
      </c>
      <c r="FA55" s="364"/>
      <c r="FB55" s="342"/>
      <c r="FC55" s="341" t="s">
        <v>11</v>
      </c>
      <c r="FD55" s="364"/>
      <c r="FE55" s="364"/>
      <c r="FF55" s="342"/>
      <c r="FG55" s="64"/>
      <c r="GA55" s="393"/>
      <c r="GB55" s="393"/>
      <c r="GC55" s="393"/>
      <c r="GD55" s="393"/>
      <c r="GE55" s="393"/>
      <c r="GF55" s="393"/>
      <c r="GG55" s="393"/>
      <c r="GH55" s="393"/>
      <c r="GI55" s="393"/>
      <c r="GJ55" s="393"/>
      <c r="GU55" s="89"/>
      <c r="KI55" s="153"/>
      <c r="KJ55" s="157"/>
      <c r="MI55" s="157"/>
      <c r="MJ55" s="157"/>
      <c r="MK55" s="157"/>
    </row>
    <row r="56" spans="1:352" ht="18" customHeight="1" x14ac:dyDescent="0.15">
      <c r="A56" s="32"/>
      <c r="B56" s="346" t="s">
        <v>36</v>
      </c>
      <c r="C56" s="347"/>
      <c r="D56" s="347"/>
      <c r="E56" s="347"/>
      <c r="F56" s="347"/>
      <c r="G56" s="347"/>
      <c r="H56" s="348"/>
      <c r="I56" s="365" t="e">
        <f ca="1">IF(OR(INT(TEXT(基本情報!$L$7,"yyyymm"))&lt;INT(TEXT($BD$5,"yyyymm")),INT(TEXT(基本情報!$L$7,"yyyymm"))&gt;INT(TEXT($BE$5,"yyyymm"))),"期間外",$BB$5)</f>
        <v>#N/A</v>
      </c>
      <c r="J56" s="366"/>
      <c r="K56" s="366"/>
      <c r="L56" s="366"/>
      <c r="M56" s="366"/>
      <c r="N56" s="366"/>
      <c r="O56" s="367"/>
      <c r="P56" s="346" t="s">
        <v>37</v>
      </c>
      <c r="Q56" s="347"/>
      <c r="R56" s="347"/>
      <c r="S56" s="347"/>
      <c r="T56" s="347"/>
      <c r="U56" s="347"/>
      <c r="V56" s="348"/>
      <c r="W56" s="368" t="e">
        <f ca="1">IF(OR(INT(TEXT(基本情報!$L$7,"yyyymm"))&lt;INT(TEXT($BL$5,"yyyymm")),INT(TEXT(基本情報!$L$7,"yyyymm"))&gt;INT(IF($BO$6="","999999",TEXT($BO$6,"yyyymm")))),"期間外",$BK$5)</f>
        <v>#N/A</v>
      </c>
      <c r="X56" s="369"/>
      <c r="Y56" s="369"/>
      <c r="Z56" s="369"/>
      <c r="AA56" s="369"/>
      <c r="AB56" s="369"/>
      <c r="AC56" s="369"/>
      <c r="AD56" s="369"/>
      <c r="AE56" s="370"/>
      <c r="AF56" s="332"/>
      <c r="AG56" s="332"/>
      <c r="AH56" s="332"/>
      <c r="AI56" s="332"/>
      <c r="AJ56" s="332"/>
      <c r="AK56" s="332"/>
      <c r="AL56" s="332"/>
      <c r="AM56" s="382"/>
      <c r="AN56" s="382"/>
      <c r="AO56" s="382"/>
      <c r="AP56" s="382"/>
      <c r="AQ56" s="382"/>
      <c r="AR56" s="382"/>
      <c r="AS56" s="382"/>
      <c r="AT56" s="382"/>
      <c r="AU56" s="382"/>
      <c r="AV56" s="382"/>
      <c r="AX56" s="90" t="e">
        <f t="shared" ca="1" si="4"/>
        <v>#N/A</v>
      </c>
      <c r="AY56" s="132"/>
      <c r="AZ56" s="133"/>
      <c r="BA56" s="134"/>
      <c r="BB56" s="134"/>
      <c r="BC56" s="127" t="str">
        <f t="shared" si="7"/>
        <v/>
      </c>
      <c r="BD56" s="127" t="str">
        <f t="shared" si="8"/>
        <v/>
      </c>
      <c r="BE56" s="126" t="str">
        <f t="shared" si="9"/>
        <v/>
      </c>
      <c r="BF56" s="126" t="str">
        <f t="shared" si="10"/>
        <v/>
      </c>
      <c r="BG56" s="128" t="str">
        <f t="shared" si="41"/>
        <v/>
      </c>
      <c r="BH56" s="124" t="str">
        <f t="shared" si="1"/>
        <v/>
      </c>
      <c r="BI56" s="128" t="e">
        <f ca="1">IF(AND($AX56&lt;&gt;"",BE56&lt;&gt;"",BG56&gt;=IF(BG57="",0,BG57)),SUM(INDIRECT("bh"&amp;ROW()-BG56+1):BH56),"")</f>
        <v>#N/A</v>
      </c>
      <c r="BJ56" s="128" t="e">
        <f t="shared" ca="1" si="11"/>
        <v>#N/A</v>
      </c>
      <c r="BK56" s="128" t="e">
        <f t="shared" ca="1" si="12"/>
        <v>#N/A</v>
      </c>
      <c r="BL56" s="128" t="e">
        <f ca="1">IF(BK56="","",LEFT(AX56,3)&amp;TEXT(VLOOKUP(BK56,基本設定!$D$3:$E$50,2,FALSE),"000"))</f>
        <v>#N/A</v>
      </c>
      <c r="BM56" s="128" t="e">
        <f ca="1">IF(BL56="","",VLOOKUP(BL56,単価設定!$A$3:$F$477,6,FALSE))</f>
        <v>#N/A</v>
      </c>
      <c r="BN56" s="135"/>
      <c r="BO56" s="135"/>
      <c r="BP56" s="132"/>
      <c r="BQ56" s="135"/>
      <c r="BR56" s="136"/>
      <c r="BS56" s="136"/>
      <c r="BT56" s="127" t="str">
        <f t="shared" si="18"/>
        <v/>
      </c>
      <c r="BU56" s="127" t="str">
        <f t="shared" si="19"/>
        <v/>
      </c>
      <c r="BV56" s="126" t="str">
        <f t="shared" si="20"/>
        <v/>
      </c>
      <c r="BW56" s="126" t="str">
        <f t="shared" si="21"/>
        <v/>
      </c>
      <c r="BX56" s="128" t="str">
        <f t="shared" si="43"/>
        <v/>
      </c>
      <c r="BY56" s="124" t="str">
        <f t="shared" si="2"/>
        <v/>
      </c>
      <c r="BZ56" s="128" t="e">
        <f ca="1">IF(AND($AX56&lt;&gt;"",BV56&lt;&gt;"",BX56&gt;=IF(BX57="",0,BX57)),SUM(INDIRECT("by" &amp; ROW()-BX56+1):BY56),"")</f>
        <v>#N/A</v>
      </c>
      <c r="CA56" s="128" t="e">
        <f t="shared" ca="1" si="22"/>
        <v>#N/A</v>
      </c>
      <c r="CB56" s="128" t="e">
        <f t="shared" ca="1" si="23"/>
        <v>#N/A</v>
      </c>
      <c r="CC56" s="128" t="e">
        <f ca="1">IF(CB56="","",LEFT($AX56,3)&amp;TEXT(VLOOKUP(CB56,基本設定!$D$3:$E$50,2,FALSE),"100"))</f>
        <v>#N/A</v>
      </c>
      <c r="CD56" s="128" t="e">
        <f ca="1">IF(CC56="","",VLOOKUP(CC56,単価設定!$A$3:$F$477,6,FALSE))</f>
        <v>#N/A</v>
      </c>
      <c r="CE56" s="136"/>
      <c r="CF56" s="136"/>
      <c r="CG56" s="136"/>
      <c r="CH56" s="136"/>
      <c r="CI56" s="136"/>
      <c r="CJ56" s="136"/>
      <c r="CK56" s="128">
        <f t="shared" si="27"/>
        <v>0</v>
      </c>
      <c r="CL56" s="128" t="e">
        <f ca="1">SUM(CK$15:$CK56)</f>
        <v>#N/A</v>
      </c>
      <c r="CM56" s="128" t="e">
        <f t="shared" ca="1" si="28"/>
        <v>#N/A</v>
      </c>
      <c r="CN56" s="128" t="str">
        <f t="shared" si="47"/>
        <v/>
      </c>
      <c r="CO56" s="128" t="str">
        <f t="shared" si="29"/>
        <v/>
      </c>
      <c r="CP56" s="146" t="str">
        <f t="shared" si="30"/>
        <v/>
      </c>
      <c r="CQ56" s="146" t="str">
        <f t="shared" si="31"/>
        <v/>
      </c>
      <c r="CR56" s="146" t="str">
        <f t="shared" si="32"/>
        <v/>
      </c>
      <c r="CS56" s="146" t="str">
        <f t="shared" si="33"/>
        <v/>
      </c>
      <c r="CT56" s="128" t="e">
        <f ca="1">IF(BL56&lt;&gt;"",IF(COUNTIF(BL$15:BL56,BL56)=1,ROW(),""),"")</f>
        <v>#N/A</v>
      </c>
      <c r="CU56" s="128" t="e">
        <f ca="1">IF(CB56&lt;&gt;"",IF(COUNTIF(CB$15:CB56,CB56)=1,ROW(),""),"")</f>
        <v>#N/A</v>
      </c>
      <c r="CV56" s="128" t="str">
        <f>IF(CG56&lt;&gt;"",IF(COUNTIF(CG$15:CG56,CG56)=1,ROW(),""),"")</f>
        <v/>
      </c>
      <c r="CW56" s="146" t="str">
        <f>IF(CI56&lt;&gt;"",IF(COUNTIF(CI$15:CI56,CI56)=1,ROW(),""),"")</f>
        <v/>
      </c>
      <c r="CX56" s="128" t="str">
        <f t="shared" ca="1" si="34"/>
        <v/>
      </c>
      <c r="CY56" s="128" t="str">
        <f t="shared" ca="1" si="35"/>
        <v/>
      </c>
      <c r="CZ56" s="128" t="str">
        <f t="shared" ca="1" si="36"/>
        <v/>
      </c>
      <c r="DA56" s="146" t="str">
        <f t="shared" ca="1" si="37"/>
        <v/>
      </c>
      <c r="DC56" s="32"/>
      <c r="DD56" s="65"/>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64"/>
      <c r="GA56" s="393"/>
      <c r="GB56" s="393"/>
      <c r="GC56" s="393"/>
      <c r="GD56" s="393"/>
      <c r="GE56" s="393"/>
      <c r="GF56" s="393"/>
      <c r="GG56" s="393"/>
      <c r="GH56" s="393"/>
      <c r="GI56" s="393"/>
      <c r="GJ56" s="393"/>
      <c r="GU56" s="89"/>
      <c r="KI56" s="153"/>
      <c r="KJ56" s="157"/>
      <c r="MI56" s="157"/>
      <c r="MJ56" s="157"/>
      <c r="MK56" s="157"/>
    </row>
    <row r="57" spans="1:352" ht="18" customHeight="1" x14ac:dyDescent="0.15">
      <c r="A57" s="32"/>
      <c r="B57" s="352"/>
      <c r="C57" s="353"/>
      <c r="D57" s="353"/>
      <c r="E57" s="353"/>
      <c r="F57" s="353"/>
      <c r="G57" s="353"/>
      <c r="H57" s="354"/>
      <c r="I57" s="371" t="e">
        <f ca="1">IF(I56="期間外","期間外",$BF$5)</f>
        <v>#N/A</v>
      </c>
      <c r="J57" s="372"/>
      <c r="K57" s="372"/>
      <c r="L57" s="372"/>
      <c r="M57" s="372"/>
      <c r="N57" s="372"/>
      <c r="O57" s="373"/>
      <c r="P57" s="352"/>
      <c r="Q57" s="353"/>
      <c r="R57" s="353"/>
      <c r="S57" s="353"/>
      <c r="T57" s="353"/>
      <c r="U57" s="353"/>
      <c r="V57" s="354"/>
      <c r="W57" s="371"/>
      <c r="X57" s="372"/>
      <c r="Y57" s="372"/>
      <c r="Z57" s="372"/>
      <c r="AA57" s="372"/>
      <c r="AB57" s="372"/>
      <c r="AC57" s="372"/>
      <c r="AD57" s="372"/>
      <c r="AE57" s="373"/>
      <c r="AF57" s="332"/>
      <c r="AG57" s="332"/>
      <c r="AH57" s="332"/>
      <c r="AI57" s="332"/>
      <c r="AJ57" s="332"/>
      <c r="AK57" s="332"/>
      <c r="AL57" s="332"/>
      <c r="AM57" s="382"/>
      <c r="AN57" s="382"/>
      <c r="AO57" s="382"/>
      <c r="AP57" s="382"/>
      <c r="AQ57" s="382"/>
      <c r="AR57" s="382"/>
      <c r="AS57" s="382"/>
      <c r="AT57" s="382"/>
      <c r="AU57" s="382"/>
      <c r="AV57" s="382"/>
      <c r="AX57" s="90" t="e">
        <f t="shared" ca="1" si="4"/>
        <v>#N/A</v>
      </c>
      <c r="AY57" s="132"/>
      <c r="AZ57" s="133"/>
      <c r="BA57" s="134"/>
      <c r="BB57" s="134"/>
      <c r="BC57" s="127" t="str">
        <f t="shared" si="7"/>
        <v/>
      </c>
      <c r="BD57" s="127" t="str">
        <f t="shared" si="8"/>
        <v/>
      </c>
      <c r="BE57" s="126" t="str">
        <f t="shared" si="9"/>
        <v/>
      </c>
      <c r="BF57" s="126" t="str">
        <f t="shared" si="10"/>
        <v/>
      </c>
      <c r="BG57" s="128" t="str">
        <f t="shared" si="41"/>
        <v/>
      </c>
      <c r="BH57" s="124" t="str">
        <f t="shared" si="1"/>
        <v/>
      </c>
      <c r="BI57" s="128" t="e">
        <f ca="1">IF(AND($AX57&lt;&gt;"",BE57&lt;&gt;"",BG57&gt;=IF(BG58="",0,BG58)),SUM(INDIRECT("bh"&amp;ROW()-BG57+1):BH57),"")</f>
        <v>#N/A</v>
      </c>
      <c r="BJ57" s="128" t="e">
        <f t="shared" ca="1" si="11"/>
        <v>#N/A</v>
      </c>
      <c r="BK57" s="128" t="e">
        <f t="shared" ca="1" si="12"/>
        <v>#N/A</v>
      </c>
      <c r="BL57" s="128" t="e">
        <f ca="1">IF(BK57="","",LEFT(AX57,3)&amp;TEXT(VLOOKUP(BK57,基本設定!$D$3:$E$50,2,FALSE),"000"))</f>
        <v>#N/A</v>
      </c>
      <c r="BM57" s="128" t="e">
        <f ca="1">IF(BL57="","",VLOOKUP(BL57,単価設定!$A$3:$F$477,6,FALSE))</f>
        <v>#N/A</v>
      </c>
      <c r="BN57" s="135"/>
      <c r="BO57" s="135"/>
      <c r="BP57" s="132"/>
      <c r="BQ57" s="135"/>
      <c r="BR57" s="136"/>
      <c r="BS57" s="136"/>
      <c r="BT57" s="127" t="str">
        <f t="shared" si="18"/>
        <v/>
      </c>
      <c r="BU57" s="127" t="str">
        <f t="shared" si="19"/>
        <v/>
      </c>
      <c r="BV57" s="126" t="str">
        <f t="shared" si="20"/>
        <v/>
      </c>
      <c r="BW57" s="126" t="str">
        <f t="shared" si="21"/>
        <v/>
      </c>
      <c r="BX57" s="128" t="str">
        <f t="shared" si="43"/>
        <v/>
      </c>
      <c r="BY57" s="124" t="str">
        <f t="shared" si="2"/>
        <v/>
      </c>
      <c r="BZ57" s="128" t="e">
        <f ca="1">IF(AND($AX57&lt;&gt;"",BV57&lt;&gt;"",BX57&gt;=IF(BX58="",0,BX58)),SUM(INDIRECT("by" &amp; ROW()-BX57+1):BY57),"")</f>
        <v>#N/A</v>
      </c>
      <c r="CA57" s="128" t="e">
        <f t="shared" ca="1" si="22"/>
        <v>#N/A</v>
      </c>
      <c r="CB57" s="128" t="e">
        <f t="shared" ca="1" si="23"/>
        <v>#N/A</v>
      </c>
      <c r="CC57" s="128" t="e">
        <f ca="1">IF(CB57="","",LEFT($AX57,3)&amp;TEXT(VLOOKUP(CB57,基本設定!$D$3:$E$50,2,FALSE),"100"))</f>
        <v>#N/A</v>
      </c>
      <c r="CD57" s="128" t="e">
        <f ca="1">IF(CC57="","",VLOOKUP(CC57,単価設定!$A$3:$F$477,6,FALSE))</f>
        <v>#N/A</v>
      </c>
      <c r="CE57" s="136"/>
      <c r="CF57" s="136"/>
      <c r="CG57" s="136"/>
      <c r="CH57" s="136"/>
      <c r="CI57" s="136"/>
      <c r="CJ57" s="136"/>
      <c r="CK57" s="128">
        <f t="shared" si="27"/>
        <v>0</v>
      </c>
      <c r="CL57" s="128" t="e">
        <f ca="1">SUM(CK$15:$CK57)</f>
        <v>#N/A</v>
      </c>
      <c r="CM57" s="128" t="e">
        <f t="shared" ca="1" si="28"/>
        <v>#N/A</v>
      </c>
      <c r="CN57" s="128" t="str">
        <f t="shared" si="47"/>
        <v/>
      </c>
      <c r="CO57" s="128" t="str">
        <f t="shared" si="29"/>
        <v/>
      </c>
      <c r="CP57" s="146" t="str">
        <f t="shared" si="30"/>
        <v/>
      </c>
      <c r="CQ57" s="146" t="str">
        <f t="shared" si="31"/>
        <v/>
      </c>
      <c r="CR57" s="146" t="str">
        <f t="shared" si="32"/>
        <v/>
      </c>
      <c r="CS57" s="146" t="str">
        <f t="shared" si="33"/>
        <v/>
      </c>
      <c r="CT57" s="128" t="e">
        <f ca="1">IF(BL57&lt;&gt;"",IF(COUNTIF(BL$15:BL57,BL57)=1,ROW(),""),"")</f>
        <v>#N/A</v>
      </c>
      <c r="CU57" s="128" t="e">
        <f ca="1">IF(CB57&lt;&gt;"",IF(COUNTIF(CB$15:CB57,CB57)=1,ROW(),""),"")</f>
        <v>#N/A</v>
      </c>
      <c r="CV57" s="128" t="str">
        <f>IF(CG57&lt;&gt;"",IF(COUNTIF(CG$15:CG57,CG57)=1,ROW(),""),"")</f>
        <v/>
      </c>
      <c r="CW57" s="146" t="str">
        <f>IF(CI57&lt;&gt;"",IF(COUNTIF(CI$15:CI57,CI57)=1,ROW(),""),"")</f>
        <v/>
      </c>
      <c r="CX57" s="128" t="str">
        <f t="shared" ca="1" si="34"/>
        <v/>
      </c>
      <c r="CY57" s="128" t="str">
        <f t="shared" ca="1" si="35"/>
        <v/>
      </c>
      <c r="CZ57" s="128" t="str">
        <f t="shared" ca="1" si="36"/>
        <v/>
      </c>
      <c r="DA57" s="146" t="str">
        <f t="shared" ca="1" si="37"/>
        <v/>
      </c>
      <c r="DC57" s="32"/>
      <c r="DD57" s="65"/>
      <c r="DE57" s="374" t="s">
        <v>131</v>
      </c>
      <c r="DF57" s="375"/>
      <c r="DG57" s="375"/>
      <c r="DH57" s="375"/>
      <c r="DI57" s="376"/>
      <c r="DJ57" s="303" t="str">
        <f ca="1">MID($N$4,1,1)</f>
        <v>（</v>
      </c>
      <c r="DK57" s="305"/>
      <c r="DL57" s="303" t="str">
        <f ca="1">MID($N$4,2,1)</f>
        <v>受</v>
      </c>
      <c r="DM57" s="305"/>
      <c r="DN57" s="303" t="str">
        <f ca="1">MID($N$4,3,1)</f>
        <v>給</v>
      </c>
      <c r="DO57" s="305"/>
      <c r="DP57" s="303" t="str">
        <f ca="1">MID($N$4,4,1)</f>
        <v>者</v>
      </c>
      <c r="DQ57" s="305"/>
      <c r="DR57" s="303" t="str">
        <f ca="1">MID($N$4,5,1)</f>
        <v>番</v>
      </c>
      <c r="DS57" s="305"/>
      <c r="DT57" s="303" t="str">
        <f ca="1">MID($N$4,6,1)</f>
        <v>号</v>
      </c>
      <c r="DU57" s="305"/>
      <c r="DV57" s="303" t="str">
        <f ca="1">MID($N$4,7,1)</f>
        <v>）</v>
      </c>
      <c r="DW57" s="305"/>
      <c r="DX57" s="303" t="str">
        <f ca="1">MID($N$4,8,1)</f>
        <v/>
      </c>
      <c r="DY57" s="305"/>
      <c r="DZ57" s="303" t="str">
        <f ca="1">MID($N$4,9,1)</f>
        <v/>
      </c>
      <c r="EA57" s="305"/>
      <c r="EB57" s="303" t="str">
        <f ca="1">MID($N$4,10,1)</f>
        <v/>
      </c>
      <c r="EC57" s="305"/>
      <c r="ED57" s="153"/>
      <c r="EE57" s="32"/>
      <c r="EF57" s="32"/>
      <c r="EG57" s="32"/>
      <c r="EH57" s="343" t="s">
        <v>5</v>
      </c>
      <c r="EI57" s="344"/>
      <c r="EJ57" s="344"/>
      <c r="EK57" s="344"/>
      <c r="EL57" s="345"/>
      <c r="EM57" s="341" t="str">
        <f>AM53</f>
        <v>0</v>
      </c>
      <c r="EN57" s="342"/>
      <c r="EO57" s="341" t="str">
        <f>AN53</f>
        <v>0</v>
      </c>
      <c r="EP57" s="342"/>
      <c r="EQ57" s="341" t="str">
        <f>AO53</f>
        <v>0</v>
      </c>
      <c r="ER57" s="342"/>
      <c r="ES57" s="341" t="str">
        <f>AP53</f>
        <v>0</v>
      </c>
      <c r="ET57" s="342"/>
      <c r="EU57" s="341" t="str">
        <f>AQ53</f>
        <v>0</v>
      </c>
      <c r="EV57" s="342"/>
      <c r="EW57" s="341" t="str">
        <f>AR53</f>
        <v>0</v>
      </c>
      <c r="EX57" s="342"/>
      <c r="EY57" s="341" t="str">
        <f>AS53</f>
        <v>0</v>
      </c>
      <c r="EZ57" s="342"/>
      <c r="FA57" s="341" t="str">
        <f>AT53</f>
        <v>0</v>
      </c>
      <c r="FB57" s="342"/>
      <c r="FC57" s="341" t="str">
        <f>AU53</f>
        <v>0</v>
      </c>
      <c r="FD57" s="342"/>
      <c r="FE57" s="341" t="str">
        <f>AV53</f>
        <v>0</v>
      </c>
      <c r="FF57" s="342"/>
      <c r="FG57" s="64"/>
      <c r="GA57" s="393"/>
      <c r="GB57" s="393"/>
      <c r="GC57" s="393"/>
      <c r="GD57" s="393"/>
      <c r="GE57" s="393"/>
      <c r="GF57" s="393"/>
      <c r="GG57" s="393"/>
      <c r="GH57" s="393"/>
      <c r="GI57" s="393"/>
      <c r="GJ57" s="393"/>
      <c r="GU57" s="89"/>
      <c r="KI57" s="153"/>
      <c r="KJ57" s="157"/>
      <c r="MI57" s="157"/>
      <c r="MJ57" s="157"/>
      <c r="MK57" s="157"/>
    </row>
    <row r="58" spans="1:352" ht="18" customHeight="1" x14ac:dyDescent="0.15">
      <c r="A58" s="32"/>
      <c r="B58" s="210" t="s">
        <v>38</v>
      </c>
      <c r="C58" s="210"/>
      <c r="D58" s="210"/>
      <c r="E58" s="210"/>
      <c r="F58" s="210"/>
      <c r="G58" s="210"/>
      <c r="H58" s="210"/>
      <c r="I58" s="210"/>
      <c r="J58" s="210"/>
      <c r="K58" s="210"/>
      <c r="L58" s="210"/>
      <c r="M58" s="210"/>
      <c r="N58" s="383" t="e">
        <f ca="1">IF(OR(INT(TEXT(基本情報!$L$7,"yyyymm"))&lt;INT(TEXT($AZ$5,"yyyymm")),INT(TEXT(基本情報!$L$7,"yyyymm"))&gt;INT(TEXT($BA$5,"yyyymm"))),"期間外",$AX$5)</f>
        <v>#N/A</v>
      </c>
      <c r="O58" s="383"/>
      <c r="P58" s="383"/>
      <c r="Q58" s="383"/>
      <c r="R58" s="383"/>
      <c r="S58" s="383"/>
      <c r="T58" s="383"/>
      <c r="U58" s="383"/>
      <c r="V58" s="383"/>
      <c r="W58" s="383"/>
      <c r="X58" s="383"/>
      <c r="Y58" s="383"/>
      <c r="Z58" s="383"/>
      <c r="AA58" s="383"/>
      <c r="AB58" s="383"/>
      <c r="AC58" s="383"/>
      <c r="AD58" s="383"/>
      <c r="AE58" s="383"/>
      <c r="AF58" s="332"/>
      <c r="AG58" s="332"/>
      <c r="AH58" s="332"/>
      <c r="AI58" s="332"/>
      <c r="AJ58" s="332"/>
      <c r="AK58" s="332"/>
      <c r="AL58" s="332"/>
      <c r="AM58" s="382"/>
      <c r="AN58" s="382"/>
      <c r="AO58" s="382"/>
      <c r="AP58" s="382"/>
      <c r="AQ58" s="382"/>
      <c r="AR58" s="382"/>
      <c r="AS58" s="382"/>
      <c r="AT58" s="382"/>
      <c r="AU58" s="382"/>
      <c r="AV58" s="382"/>
      <c r="AX58" s="90" t="e">
        <f t="shared" ca="1" si="4"/>
        <v>#N/A</v>
      </c>
      <c r="AY58" s="132"/>
      <c r="AZ58" s="133"/>
      <c r="BA58" s="134"/>
      <c r="BB58" s="134"/>
      <c r="BC58" s="127" t="str">
        <f t="shared" si="7"/>
        <v/>
      </c>
      <c r="BD58" s="127" t="str">
        <f t="shared" si="8"/>
        <v/>
      </c>
      <c r="BE58" s="126" t="str">
        <f t="shared" si="9"/>
        <v/>
      </c>
      <c r="BF58" s="126" t="str">
        <f t="shared" si="10"/>
        <v/>
      </c>
      <c r="BG58" s="128" t="str">
        <f t="shared" si="41"/>
        <v/>
      </c>
      <c r="BH58" s="124" t="str">
        <f t="shared" si="1"/>
        <v/>
      </c>
      <c r="BI58" s="128" t="e">
        <f ca="1">IF(AND($AX58&lt;&gt;"",BE58&lt;&gt;"",BG58&gt;=IF(BG59="",0,BG59)),SUM(INDIRECT("bh"&amp;ROW()-BG58+1):BH58),"")</f>
        <v>#N/A</v>
      </c>
      <c r="BJ58" s="128" t="e">
        <f t="shared" ca="1" si="11"/>
        <v>#N/A</v>
      </c>
      <c r="BK58" s="128" t="e">
        <f t="shared" ca="1" si="12"/>
        <v>#N/A</v>
      </c>
      <c r="BL58" s="128" t="e">
        <f ca="1">IF(BK58="","",LEFT(AX58,3)&amp;TEXT(VLOOKUP(BK58,基本設定!$D$3:$E$50,2,FALSE),"000"))</f>
        <v>#N/A</v>
      </c>
      <c r="BM58" s="128" t="e">
        <f ca="1">IF(BL58="","",VLOOKUP(BL58,単価設定!$A$3:$F$477,6,FALSE))</f>
        <v>#N/A</v>
      </c>
      <c r="BN58" s="135"/>
      <c r="BO58" s="135"/>
      <c r="BP58" s="132"/>
      <c r="BQ58" s="135"/>
      <c r="BR58" s="136"/>
      <c r="BS58" s="136"/>
      <c r="BT58" s="127" t="str">
        <f t="shared" si="18"/>
        <v/>
      </c>
      <c r="BU58" s="127" t="str">
        <f t="shared" si="19"/>
        <v/>
      </c>
      <c r="BV58" s="126" t="str">
        <f t="shared" si="20"/>
        <v/>
      </c>
      <c r="BW58" s="126" t="str">
        <f t="shared" si="21"/>
        <v/>
      </c>
      <c r="BX58" s="128" t="str">
        <f t="shared" si="43"/>
        <v/>
      </c>
      <c r="BY58" s="124" t="str">
        <f t="shared" si="2"/>
        <v/>
      </c>
      <c r="BZ58" s="128" t="e">
        <f ca="1">IF(AND($AX58&lt;&gt;"",BV58&lt;&gt;"",BX58&gt;=IF(BX59="",0,BX59)),SUM(INDIRECT("by" &amp; ROW()-BX58+1):BY58),"")</f>
        <v>#N/A</v>
      </c>
      <c r="CA58" s="128" t="e">
        <f t="shared" ca="1" si="22"/>
        <v>#N/A</v>
      </c>
      <c r="CB58" s="128" t="e">
        <f t="shared" ca="1" si="23"/>
        <v>#N/A</v>
      </c>
      <c r="CC58" s="128" t="e">
        <f ca="1">IF(CB58="","",LEFT($AX58,3)&amp;TEXT(VLOOKUP(CB58,基本設定!$D$3:$E$50,2,FALSE),"100"))</f>
        <v>#N/A</v>
      </c>
      <c r="CD58" s="128" t="e">
        <f ca="1">IF(CC58="","",VLOOKUP(CC58,単価設定!$A$3:$F$477,6,FALSE))</f>
        <v>#N/A</v>
      </c>
      <c r="CE58" s="136"/>
      <c r="CF58" s="136"/>
      <c r="CG58" s="136"/>
      <c r="CH58" s="136"/>
      <c r="CI58" s="136"/>
      <c r="CJ58" s="136"/>
      <c r="CK58" s="128">
        <f t="shared" si="27"/>
        <v>0</v>
      </c>
      <c r="CL58" s="128" t="e">
        <f ca="1">SUM(CK$15:$CK58)</f>
        <v>#N/A</v>
      </c>
      <c r="CM58" s="128" t="e">
        <f t="shared" ca="1" si="28"/>
        <v>#N/A</v>
      </c>
      <c r="CN58" s="128" t="str">
        <f t="shared" si="47"/>
        <v/>
      </c>
      <c r="CO58" s="128" t="str">
        <f t="shared" si="29"/>
        <v/>
      </c>
      <c r="CP58" s="146" t="str">
        <f t="shared" si="30"/>
        <v/>
      </c>
      <c r="CQ58" s="146" t="str">
        <f t="shared" si="31"/>
        <v/>
      </c>
      <c r="CR58" s="146" t="str">
        <f t="shared" si="32"/>
        <v/>
      </c>
      <c r="CS58" s="146" t="str">
        <f t="shared" si="33"/>
        <v/>
      </c>
      <c r="CT58" s="128" t="e">
        <f ca="1">IF(BL58&lt;&gt;"",IF(COUNTIF(BL$15:BL58,BL58)=1,ROW(),""),"")</f>
        <v>#N/A</v>
      </c>
      <c r="CU58" s="128" t="e">
        <f ca="1">IF(CB58&lt;&gt;"",IF(COUNTIF(CB$15:CB58,CB58)=1,ROW(),""),"")</f>
        <v>#N/A</v>
      </c>
      <c r="CV58" s="128" t="str">
        <f>IF(CG58&lt;&gt;"",IF(COUNTIF(CG$15:CG58,CG58)=1,ROW(),""),"")</f>
        <v/>
      </c>
      <c r="CW58" s="146" t="str">
        <f>IF(CI58&lt;&gt;"",IF(COUNTIF(CI$15:CI58,CI58)=1,ROW(),""),"")</f>
        <v/>
      </c>
      <c r="CX58" s="128" t="str">
        <f t="shared" ca="1" si="34"/>
        <v/>
      </c>
      <c r="CY58" s="128" t="str">
        <f t="shared" ca="1" si="35"/>
        <v/>
      </c>
      <c r="CZ58" s="128" t="str">
        <f t="shared" ca="1" si="36"/>
        <v/>
      </c>
      <c r="DA58" s="146" t="str">
        <f t="shared" ca="1" si="37"/>
        <v/>
      </c>
      <c r="DC58" s="32"/>
      <c r="DD58" s="65"/>
      <c r="DE58" s="377"/>
      <c r="DF58" s="378"/>
      <c r="DG58" s="378"/>
      <c r="DH58" s="378"/>
      <c r="DI58" s="379"/>
      <c r="DJ58" s="211"/>
      <c r="DK58" s="213"/>
      <c r="DL58" s="211"/>
      <c r="DM58" s="213"/>
      <c r="DN58" s="211"/>
      <c r="DO58" s="213"/>
      <c r="DP58" s="211"/>
      <c r="DQ58" s="213"/>
      <c r="DR58" s="211"/>
      <c r="DS58" s="213"/>
      <c r="DT58" s="211"/>
      <c r="DU58" s="213"/>
      <c r="DV58" s="211"/>
      <c r="DW58" s="213"/>
      <c r="DX58" s="211"/>
      <c r="DY58" s="213"/>
      <c r="DZ58" s="211"/>
      <c r="EA58" s="213"/>
      <c r="EB58" s="211"/>
      <c r="EC58" s="213"/>
      <c r="ED58" s="32"/>
      <c r="EE58" s="32"/>
      <c r="EF58" s="32"/>
      <c r="EG58" s="32"/>
      <c r="EH58" s="346" t="s">
        <v>132</v>
      </c>
      <c r="EI58" s="347"/>
      <c r="EJ58" s="347"/>
      <c r="EK58" s="347"/>
      <c r="EL58" s="348"/>
      <c r="EM58" s="355" t="str">
        <f>AM55</f>
        <v xml:space="preserve">
</v>
      </c>
      <c r="EN58" s="356"/>
      <c r="EO58" s="356"/>
      <c r="EP58" s="356"/>
      <c r="EQ58" s="356"/>
      <c r="ER58" s="356"/>
      <c r="ES58" s="356"/>
      <c r="ET58" s="356"/>
      <c r="EU58" s="356"/>
      <c r="EV58" s="356"/>
      <c r="EW58" s="356"/>
      <c r="EX58" s="356"/>
      <c r="EY58" s="356"/>
      <c r="EZ58" s="356"/>
      <c r="FA58" s="356"/>
      <c r="FB58" s="356"/>
      <c r="FC58" s="356"/>
      <c r="FD58" s="356"/>
      <c r="FE58" s="356"/>
      <c r="FF58" s="357"/>
      <c r="FG58" s="64"/>
      <c r="GA58" s="393"/>
      <c r="GB58" s="393"/>
      <c r="GC58" s="393"/>
      <c r="GD58" s="393"/>
      <c r="GE58" s="393"/>
      <c r="GF58" s="393"/>
      <c r="GG58" s="393"/>
      <c r="GH58" s="393"/>
      <c r="GI58" s="393"/>
      <c r="GJ58" s="393"/>
      <c r="GU58" s="89"/>
    </row>
    <row r="59" spans="1:352" ht="18" customHeight="1" x14ac:dyDescent="0.15">
      <c r="A59" s="32"/>
      <c r="B59" s="210"/>
      <c r="C59" s="210"/>
      <c r="D59" s="210"/>
      <c r="E59" s="210"/>
      <c r="F59" s="210"/>
      <c r="G59" s="210"/>
      <c r="H59" s="210"/>
      <c r="I59" s="210"/>
      <c r="J59" s="210"/>
      <c r="K59" s="210"/>
      <c r="L59" s="210"/>
      <c r="M59" s="210"/>
      <c r="N59" s="383"/>
      <c r="O59" s="383"/>
      <c r="P59" s="383"/>
      <c r="Q59" s="383"/>
      <c r="R59" s="383"/>
      <c r="S59" s="383"/>
      <c r="T59" s="383"/>
      <c r="U59" s="383"/>
      <c r="V59" s="383"/>
      <c r="W59" s="383"/>
      <c r="X59" s="383"/>
      <c r="Y59" s="383"/>
      <c r="Z59" s="383"/>
      <c r="AA59" s="383"/>
      <c r="AB59" s="383"/>
      <c r="AC59" s="383"/>
      <c r="AD59" s="383"/>
      <c r="AE59" s="383"/>
      <c r="AF59" s="332"/>
      <c r="AG59" s="332"/>
      <c r="AH59" s="332"/>
      <c r="AI59" s="332"/>
      <c r="AJ59" s="332"/>
      <c r="AK59" s="332"/>
      <c r="AL59" s="332"/>
      <c r="AM59" s="382"/>
      <c r="AN59" s="382"/>
      <c r="AO59" s="382"/>
      <c r="AP59" s="382"/>
      <c r="AQ59" s="382"/>
      <c r="AR59" s="382"/>
      <c r="AS59" s="382"/>
      <c r="AT59" s="382"/>
      <c r="AU59" s="382"/>
      <c r="AV59" s="382"/>
      <c r="AX59" s="90" t="e">
        <f t="shared" ca="1" si="4"/>
        <v>#N/A</v>
      </c>
      <c r="AY59" s="132"/>
      <c r="AZ59" s="133"/>
      <c r="BA59" s="134"/>
      <c r="BB59" s="134"/>
      <c r="BC59" s="127" t="str">
        <f t="shared" si="7"/>
        <v/>
      </c>
      <c r="BD59" s="127" t="str">
        <f t="shared" si="8"/>
        <v/>
      </c>
      <c r="BE59" s="126" t="str">
        <f t="shared" si="9"/>
        <v/>
      </c>
      <c r="BF59" s="126" t="str">
        <f t="shared" si="10"/>
        <v/>
      </c>
      <c r="BG59" s="128" t="str">
        <f t="shared" si="41"/>
        <v/>
      </c>
      <c r="BH59" s="124" t="str">
        <f t="shared" si="1"/>
        <v/>
      </c>
      <c r="BI59" s="128" t="e">
        <f ca="1">IF(AND($AX59&lt;&gt;"",BE59&lt;&gt;"",BG59&gt;=IF(BG60="",0,BG60)),SUM(INDIRECT("bh"&amp;ROW()-BG59+1):BH59),"")</f>
        <v>#N/A</v>
      </c>
      <c r="BJ59" s="128" t="e">
        <f t="shared" ca="1" si="11"/>
        <v>#N/A</v>
      </c>
      <c r="BK59" s="128" t="e">
        <f t="shared" ca="1" si="12"/>
        <v>#N/A</v>
      </c>
      <c r="BL59" s="128" t="e">
        <f ca="1">IF(BK59="","",LEFT(AX59,3)&amp;TEXT(VLOOKUP(BK59,基本設定!$D$3:$E$50,2,FALSE),"000"))</f>
        <v>#N/A</v>
      </c>
      <c r="BM59" s="128" t="e">
        <f ca="1">IF(BL59="","",VLOOKUP(BL59,単価設定!$A$3:$F$477,6,FALSE))</f>
        <v>#N/A</v>
      </c>
      <c r="BN59" s="135"/>
      <c r="BO59" s="135"/>
      <c r="BP59" s="132"/>
      <c r="BQ59" s="135"/>
      <c r="BR59" s="136"/>
      <c r="BS59" s="136"/>
      <c r="BT59" s="127" t="str">
        <f t="shared" si="18"/>
        <v/>
      </c>
      <c r="BU59" s="127" t="str">
        <f t="shared" si="19"/>
        <v/>
      </c>
      <c r="BV59" s="126" t="str">
        <f t="shared" si="20"/>
        <v/>
      </c>
      <c r="BW59" s="126" t="str">
        <f t="shared" si="21"/>
        <v/>
      </c>
      <c r="BX59" s="128" t="str">
        <f t="shared" si="43"/>
        <v/>
      </c>
      <c r="BY59" s="124" t="str">
        <f t="shared" si="2"/>
        <v/>
      </c>
      <c r="BZ59" s="128" t="e">
        <f ca="1">IF(AND($AX59&lt;&gt;"",BV59&lt;&gt;"",BX59&gt;=IF(BX60="",0,BX60)),SUM(INDIRECT("by" &amp; ROW()-BX59+1):BY59),"")</f>
        <v>#N/A</v>
      </c>
      <c r="CA59" s="128" t="e">
        <f t="shared" ca="1" si="22"/>
        <v>#N/A</v>
      </c>
      <c r="CB59" s="128" t="e">
        <f t="shared" ca="1" si="23"/>
        <v>#N/A</v>
      </c>
      <c r="CC59" s="128" t="e">
        <f ca="1">IF(CB59="","",LEFT($AX59,3)&amp;TEXT(VLOOKUP(CB59,基本設定!$D$3:$E$50,2,FALSE),"100"))</f>
        <v>#N/A</v>
      </c>
      <c r="CD59" s="128" t="e">
        <f ca="1">IF(CC59="","",VLOOKUP(CC59,単価設定!$A$3:$F$477,6,FALSE))</f>
        <v>#N/A</v>
      </c>
      <c r="CE59" s="136"/>
      <c r="CF59" s="136"/>
      <c r="CG59" s="136"/>
      <c r="CH59" s="136"/>
      <c r="CI59" s="136"/>
      <c r="CJ59" s="136"/>
      <c r="CK59" s="128">
        <f t="shared" si="27"/>
        <v>0</v>
      </c>
      <c r="CL59" s="128" t="e">
        <f ca="1">SUM(CK$15:$CK59)</f>
        <v>#N/A</v>
      </c>
      <c r="CM59" s="128" t="e">
        <f t="shared" ca="1" si="28"/>
        <v>#N/A</v>
      </c>
      <c r="CN59" s="128" t="str">
        <f t="shared" si="47"/>
        <v/>
      </c>
      <c r="CO59" s="128" t="str">
        <f t="shared" si="29"/>
        <v/>
      </c>
      <c r="CP59" s="146" t="str">
        <f t="shared" si="30"/>
        <v/>
      </c>
      <c r="CQ59" s="146" t="str">
        <f t="shared" si="31"/>
        <v/>
      </c>
      <c r="CR59" s="146" t="str">
        <f t="shared" si="32"/>
        <v/>
      </c>
      <c r="CS59" s="146" t="str">
        <f t="shared" si="33"/>
        <v/>
      </c>
      <c r="CT59" s="128" t="e">
        <f ca="1">IF(BL59&lt;&gt;"",IF(COUNTIF(BL$15:BL59,BL59)=1,ROW(),""),"")</f>
        <v>#N/A</v>
      </c>
      <c r="CU59" s="128" t="e">
        <f ca="1">IF(CB59&lt;&gt;"",IF(COUNTIF(CB$15:CB59,CB59)=1,ROW(),""),"")</f>
        <v>#N/A</v>
      </c>
      <c r="CV59" s="128" t="str">
        <f>IF(CG59&lt;&gt;"",IF(COUNTIF(CG$15:CG59,CG59)=1,ROW(),""),"")</f>
        <v/>
      </c>
      <c r="CW59" s="146" t="str">
        <f>IF(CI59&lt;&gt;"",IF(COUNTIF(CI$15:CI59,CI59)=1,ROW(),""),"")</f>
        <v/>
      </c>
      <c r="CX59" s="128" t="str">
        <f t="shared" ca="1" si="34"/>
        <v/>
      </c>
      <c r="CY59" s="128" t="str">
        <f t="shared" ca="1" si="35"/>
        <v/>
      </c>
      <c r="CZ59" s="128" t="str">
        <f t="shared" ca="1" si="36"/>
        <v/>
      </c>
      <c r="DA59" s="146" t="str">
        <f t="shared" ca="1" si="37"/>
        <v/>
      </c>
      <c r="DC59" s="32"/>
      <c r="DD59" s="65"/>
      <c r="DE59" s="334" t="s">
        <v>133</v>
      </c>
      <c r="DF59" s="335"/>
      <c r="DG59" s="335"/>
      <c r="DH59" s="335"/>
      <c r="DI59" s="336"/>
      <c r="DJ59" s="303" t="e">
        <f ca="1">N55</f>
        <v>#N/A</v>
      </c>
      <c r="DK59" s="304"/>
      <c r="DL59" s="304"/>
      <c r="DM59" s="304"/>
      <c r="DN59" s="304"/>
      <c r="DO59" s="304"/>
      <c r="DP59" s="304"/>
      <c r="DQ59" s="304"/>
      <c r="DR59" s="304"/>
      <c r="DS59" s="304"/>
      <c r="DT59" s="304"/>
      <c r="DU59" s="304"/>
      <c r="DV59" s="304"/>
      <c r="DW59" s="304"/>
      <c r="DX59" s="304"/>
      <c r="DY59" s="304"/>
      <c r="DZ59" s="304"/>
      <c r="EA59" s="304"/>
      <c r="EB59" s="304"/>
      <c r="EC59" s="305"/>
      <c r="ED59" s="32"/>
      <c r="EE59" s="32"/>
      <c r="EF59" s="32"/>
      <c r="EG59" s="32"/>
      <c r="EH59" s="349"/>
      <c r="EI59" s="350"/>
      <c r="EJ59" s="350"/>
      <c r="EK59" s="350"/>
      <c r="EL59" s="351"/>
      <c r="EM59" s="358"/>
      <c r="EN59" s="359"/>
      <c r="EO59" s="359"/>
      <c r="EP59" s="359"/>
      <c r="EQ59" s="359"/>
      <c r="ER59" s="359"/>
      <c r="ES59" s="359"/>
      <c r="ET59" s="359"/>
      <c r="EU59" s="359"/>
      <c r="EV59" s="359"/>
      <c r="EW59" s="359"/>
      <c r="EX59" s="359"/>
      <c r="EY59" s="359"/>
      <c r="EZ59" s="359"/>
      <c r="FA59" s="359"/>
      <c r="FB59" s="359"/>
      <c r="FC59" s="359"/>
      <c r="FD59" s="359"/>
      <c r="FE59" s="359"/>
      <c r="FF59" s="360"/>
      <c r="FG59" s="64"/>
      <c r="GA59" s="393"/>
      <c r="GB59" s="393"/>
      <c r="GC59" s="393"/>
      <c r="GD59" s="393"/>
      <c r="GE59" s="393"/>
      <c r="GF59" s="393"/>
      <c r="GG59" s="393"/>
      <c r="GH59" s="393"/>
      <c r="GI59" s="393"/>
      <c r="GJ59" s="393"/>
      <c r="GU59" s="89"/>
    </row>
    <row r="60" spans="1:352" ht="18" customHeight="1"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X60" s="90" t="e">
        <f t="shared" ca="1" si="4"/>
        <v>#N/A</v>
      </c>
      <c r="AY60" s="132"/>
      <c r="AZ60" s="133"/>
      <c r="BA60" s="134"/>
      <c r="BB60" s="134"/>
      <c r="BC60" s="127" t="str">
        <f t="shared" si="7"/>
        <v/>
      </c>
      <c r="BD60" s="127" t="str">
        <f t="shared" si="8"/>
        <v/>
      </c>
      <c r="BE60" s="126" t="str">
        <f t="shared" si="9"/>
        <v/>
      </c>
      <c r="BF60" s="126" t="str">
        <f t="shared" si="10"/>
        <v/>
      </c>
      <c r="BG60" s="128" t="str">
        <f t="shared" si="41"/>
        <v/>
      </c>
      <c r="BH60" s="124" t="str">
        <f t="shared" si="1"/>
        <v/>
      </c>
      <c r="BI60" s="128" t="e">
        <f ca="1">IF(AND($AX60&lt;&gt;"",BE60&lt;&gt;"",BG60&gt;=IF(BG61="",0,BG61)),SUM(INDIRECT("bh"&amp;ROW()-BG60+1):BH60),"")</f>
        <v>#N/A</v>
      </c>
      <c r="BJ60" s="128" t="e">
        <f t="shared" ca="1" si="11"/>
        <v>#N/A</v>
      </c>
      <c r="BK60" s="128" t="e">
        <f t="shared" ca="1" si="12"/>
        <v>#N/A</v>
      </c>
      <c r="BL60" s="128" t="e">
        <f ca="1">IF(BK60="","",LEFT(AX60,3)&amp;TEXT(VLOOKUP(BK60,基本設定!$D$3:$E$50,2,FALSE),"000"))</f>
        <v>#N/A</v>
      </c>
      <c r="BM60" s="128" t="e">
        <f ca="1">IF(BL60="","",VLOOKUP(BL60,単価設定!$A$3:$F$477,6,FALSE))</f>
        <v>#N/A</v>
      </c>
      <c r="BN60" s="135"/>
      <c r="BO60" s="135"/>
      <c r="BP60" s="132"/>
      <c r="BQ60" s="135"/>
      <c r="BR60" s="136"/>
      <c r="BS60" s="136"/>
      <c r="BT60" s="127" t="str">
        <f t="shared" si="18"/>
        <v/>
      </c>
      <c r="BU60" s="127" t="str">
        <f t="shared" si="19"/>
        <v/>
      </c>
      <c r="BV60" s="126" t="str">
        <f t="shared" si="20"/>
        <v/>
      </c>
      <c r="BW60" s="126" t="str">
        <f t="shared" si="21"/>
        <v/>
      </c>
      <c r="BX60" s="128" t="str">
        <f t="shared" si="43"/>
        <v/>
      </c>
      <c r="BY60" s="124" t="str">
        <f t="shared" si="2"/>
        <v/>
      </c>
      <c r="BZ60" s="128" t="e">
        <f ca="1">IF(AND($AX60&lt;&gt;"",BV60&lt;&gt;"",BX60&gt;=IF(BX61="",0,BX61)),SUM(INDIRECT("by" &amp; ROW()-BX60+1):BY60),"")</f>
        <v>#N/A</v>
      </c>
      <c r="CA60" s="128" t="e">
        <f t="shared" ca="1" si="22"/>
        <v>#N/A</v>
      </c>
      <c r="CB60" s="128" t="e">
        <f t="shared" ca="1" si="23"/>
        <v>#N/A</v>
      </c>
      <c r="CC60" s="128" t="e">
        <f ca="1">IF(CB60="","",LEFT($AX60,3)&amp;TEXT(VLOOKUP(CB60,基本設定!$D$3:$E$50,2,FALSE),"100"))</f>
        <v>#N/A</v>
      </c>
      <c r="CD60" s="128" t="e">
        <f ca="1">IF(CC60="","",VLOOKUP(CC60,単価設定!$A$3:$F$477,6,FALSE))</f>
        <v>#N/A</v>
      </c>
      <c r="CE60" s="136"/>
      <c r="CF60" s="136"/>
      <c r="CG60" s="136"/>
      <c r="CH60" s="136"/>
      <c r="CI60" s="136"/>
      <c r="CJ60" s="136"/>
      <c r="CK60" s="128">
        <f t="shared" si="27"/>
        <v>0</v>
      </c>
      <c r="CL60" s="128" t="e">
        <f ca="1">SUM(CK$15:$CK60)</f>
        <v>#N/A</v>
      </c>
      <c r="CM60" s="128" t="e">
        <f t="shared" ca="1" si="28"/>
        <v>#N/A</v>
      </c>
      <c r="CN60" s="128" t="str">
        <f t="shared" si="47"/>
        <v/>
      </c>
      <c r="CO60" s="128" t="str">
        <f t="shared" si="29"/>
        <v/>
      </c>
      <c r="CP60" s="146" t="str">
        <f t="shared" si="30"/>
        <v/>
      </c>
      <c r="CQ60" s="146" t="str">
        <f t="shared" si="31"/>
        <v/>
      </c>
      <c r="CR60" s="146" t="str">
        <f t="shared" si="32"/>
        <v/>
      </c>
      <c r="CS60" s="146" t="str">
        <f t="shared" si="33"/>
        <v/>
      </c>
      <c r="CT60" s="128" t="e">
        <f ca="1">IF(BL60&lt;&gt;"",IF(COUNTIF(BL$15:BL60,BL60)=1,ROW(),""),"")</f>
        <v>#N/A</v>
      </c>
      <c r="CU60" s="128" t="e">
        <f ca="1">IF(CB60&lt;&gt;"",IF(COUNTIF(CB$15:CB60,CB60)=1,ROW(),""),"")</f>
        <v>#N/A</v>
      </c>
      <c r="CV60" s="128" t="str">
        <f>IF(CG60&lt;&gt;"",IF(COUNTIF(CG$15:CG60,CG60)=1,ROW(),""),"")</f>
        <v/>
      </c>
      <c r="CW60" s="146" t="str">
        <f>IF(CI60&lt;&gt;"",IF(COUNTIF(CI$15:CI60,CI60)=1,ROW(),""),"")</f>
        <v/>
      </c>
      <c r="CX60" s="128" t="str">
        <f t="shared" ca="1" si="34"/>
        <v/>
      </c>
      <c r="CY60" s="128" t="str">
        <f t="shared" ca="1" si="35"/>
        <v/>
      </c>
      <c r="CZ60" s="128" t="str">
        <f t="shared" ca="1" si="36"/>
        <v/>
      </c>
      <c r="DA60" s="146" t="str">
        <f t="shared" ca="1" si="37"/>
        <v/>
      </c>
      <c r="DC60" s="32"/>
      <c r="DD60" s="65"/>
      <c r="DE60" s="337"/>
      <c r="DF60" s="338"/>
      <c r="DG60" s="338"/>
      <c r="DH60" s="338"/>
      <c r="DI60" s="339"/>
      <c r="DJ60" s="211"/>
      <c r="DK60" s="212"/>
      <c r="DL60" s="212"/>
      <c r="DM60" s="212"/>
      <c r="DN60" s="212"/>
      <c r="DO60" s="212"/>
      <c r="DP60" s="212"/>
      <c r="DQ60" s="212"/>
      <c r="DR60" s="212"/>
      <c r="DS60" s="212"/>
      <c r="DT60" s="212"/>
      <c r="DU60" s="212"/>
      <c r="DV60" s="212"/>
      <c r="DW60" s="212"/>
      <c r="DX60" s="212"/>
      <c r="DY60" s="212"/>
      <c r="DZ60" s="212"/>
      <c r="EA60" s="212"/>
      <c r="EB60" s="212"/>
      <c r="EC60" s="213"/>
      <c r="ED60" s="32"/>
      <c r="EE60" s="32"/>
      <c r="EF60" s="32"/>
      <c r="EG60" s="32"/>
      <c r="EH60" s="349"/>
      <c r="EI60" s="350"/>
      <c r="EJ60" s="350"/>
      <c r="EK60" s="350"/>
      <c r="EL60" s="351"/>
      <c r="EM60" s="358"/>
      <c r="EN60" s="359"/>
      <c r="EO60" s="359"/>
      <c r="EP60" s="359"/>
      <c r="EQ60" s="359"/>
      <c r="ER60" s="359"/>
      <c r="ES60" s="359"/>
      <c r="ET60" s="359"/>
      <c r="EU60" s="359"/>
      <c r="EV60" s="359"/>
      <c r="EW60" s="359"/>
      <c r="EX60" s="359"/>
      <c r="EY60" s="359"/>
      <c r="EZ60" s="359"/>
      <c r="FA60" s="359"/>
      <c r="FB60" s="359"/>
      <c r="FC60" s="359"/>
      <c r="FD60" s="359"/>
      <c r="FE60" s="359"/>
      <c r="FF60" s="360"/>
      <c r="FG60" s="64"/>
      <c r="GA60" s="393"/>
      <c r="GB60" s="393"/>
      <c r="GC60" s="393"/>
      <c r="GD60" s="393"/>
      <c r="GE60" s="393"/>
      <c r="GF60" s="393"/>
      <c r="GG60" s="393"/>
      <c r="GH60" s="393"/>
      <c r="GI60" s="393"/>
      <c r="GJ60" s="393"/>
    </row>
    <row r="61" spans="1:352" ht="18" customHeight="1" x14ac:dyDescent="0.15">
      <c r="A61" s="32"/>
      <c r="B61" s="210" t="s">
        <v>24</v>
      </c>
      <c r="C61" s="210"/>
      <c r="D61" s="210"/>
      <c r="E61" s="210" t="s">
        <v>25</v>
      </c>
      <c r="F61" s="210"/>
      <c r="G61" s="210"/>
      <c r="H61" s="210"/>
      <c r="I61" s="210" t="s">
        <v>34</v>
      </c>
      <c r="J61" s="210"/>
      <c r="K61" s="210"/>
      <c r="L61" s="210"/>
      <c r="M61" s="210"/>
      <c r="N61" s="210"/>
      <c r="O61" s="210"/>
      <c r="P61" s="210"/>
      <c r="Q61" s="210"/>
      <c r="R61" s="210"/>
      <c r="S61" s="210"/>
      <c r="T61" s="210"/>
      <c r="U61" s="210"/>
      <c r="V61" s="210"/>
      <c r="W61" s="332" t="s">
        <v>35</v>
      </c>
      <c r="X61" s="210"/>
      <c r="Y61" s="210"/>
      <c r="Z61" s="210"/>
      <c r="AA61" s="210"/>
      <c r="AB61" s="332" t="s">
        <v>28</v>
      </c>
      <c r="AC61" s="332"/>
      <c r="AD61" s="332" t="s">
        <v>29</v>
      </c>
      <c r="AE61" s="332"/>
      <c r="AF61" s="340" t="s">
        <v>30</v>
      </c>
      <c r="AG61" s="340"/>
      <c r="AH61" s="340"/>
      <c r="AI61" s="210" t="s">
        <v>31</v>
      </c>
      <c r="AJ61" s="210"/>
      <c r="AK61" s="210"/>
      <c r="AL61" s="210"/>
      <c r="AM61" s="210"/>
      <c r="AN61" s="210"/>
      <c r="AO61" s="332" t="s">
        <v>32</v>
      </c>
      <c r="AP61" s="210"/>
      <c r="AQ61" s="210"/>
      <c r="AR61" s="210"/>
      <c r="AS61" s="332" t="s">
        <v>33</v>
      </c>
      <c r="AT61" s="332"/>
      <c r="AU61" s="332"/>
      <c r="AV61" s="332"/>
      <c r="AX61" s="90" t="e">
        <f t="shared" ca="1" si="4"/>
        <v>#N/A</v>
      </c>
      <c r="AY61" s="132"/>
      <c r="AZ61" s="133"/>
      <c r="BA61" s="134"/>
      <c r="BB61" s="134"/>
      <c r="BC61" s="127" t="str">
        <f t="shared" si="7"/>
        <v/>
      </c>
      <c r="BD61" s="127" t="str">
        <f t="shared" si="8"/>
        <v/>
      </c>
      <c r="BE61" s="126" t="str">
        <f t="shared" si="9"/>
        <v/>
      </c>
      <c r="BF61" s="126" t="str">
        <f t="shared" si="10"/>
        <v/>
      </c>
      <c r="BG61" s="128" t="str">
        <f t="shared" si="41"/>
        <v/>
      </c>
      <c r="BH61" s="124" t="str">
        <f t="shared" si="1"/>
        <v/>
      </c>
      <c r="BI61" s="128" t="e">
        <f ca="1">IF(AND($AX61&lt;&gt;"",BE61&lt;&gt;"",BG61&gt;=IF(BG62="",0,BG62)),SUM(INDIRECT("bh"&amp;ROW()-BG61+1):BH61),"")</f>
        <v>#N/A</v>
      </c>
      <c r="BJ61" s="128" t="e">
        <f t="shared" ca="1" si="11"/>
        <v>#N/A</v>
      </c>
      <c r="BK61" s="128" t="e">
        <f t="shared" ca="1" si="12"/>
        <v>#N/A</v>
      </c>
      <c r="BL61" s="128" t="e">
        <f ca="1">IF(BK61="","",LEFT(AX61,3)&amp;TEXT(VLOOKUP(BK61,基本設定!$D$3:$E$50,2,FALSE),"000"))</f>
        <v>#N/A</v>
      </c>
      <c r="BM61" s="128" t="e">
        <f ca="1">IF(BL61="","",VLOOKUP(BL61,単価設定!$A$3:$F$477,6,FALSE))</f>
        <v>#N/A</v>
      </c>
      <c r="BN61" s="135"/>
      <c r="BO61" s="135"/>
      <c r="BP61" s="132"/>
      <c r="BQ61" s="135"/>
      <c r="BR61" s="136"/>
      <c r="BS61" s="136"/>
      <c r="BT61" s="127" t="str">
        <f t="shared" si="18"/>
        <v/>
      </c>
      <c r="BU61" s="127" t="str">
        <f t="shared" si="19"/>
        <v/>
      </c>
      <c r="BV61" s="126" t="str">
        <f t="shared" si="20"/>
        <v/>
      </c>
      <c r="BW61" s="126" t="str">
        <f t="shared" si="21"/>
        <v/>
      </c>
      <c r="BX61" s="128" t="str">
        <f t="shared" si="43"/>
        <v/>
      </c>
      <c r="BY61" s="124" t="str">
        <f t="shared" si="2"/>
        <v/>
      </c>
      <c r="BZ61" s="128" t="e">
        <f ca="1">IF(AND($AX61&lt;&gt;"",BV61&lt;&gt;"",BX61&gt;=IF(BX62="",0,BX62)),SUM(INDIRECT("by" &amp; ROW()-BX61+1):BY61),"")</f>
        <v>#N/A</v>
      </c>
      <c r="CA61" s="128" t="e">
        <f t="shared" ca="1" si="22"/>
        <v>#N/A</v>
      </c>
      <c r="CB61" s="128" t="e">
        <f t="shared" ca="1" si="23"/>
        <v>#N/A</v>
      </c>
      <c r="CC61" s="128" t="e">
        <f ca="1">IF(CB61="","",LEFT($AX61,3)&amp;TEXT(VLOOKUP(CB61,基本設定!$D$3:$E$50,2,FALSE),"100"))</f>
        <v>#N/A</v>
      </c>
      <c r="CD61" s="128" t="e">
        <f ca="1">IF(CC61="","",VLOOKUP(CC61,単価設定!$A$3:$F$477,6,FALSE))</f>
        <v>#N/A</v>
      </c>
      <c r="CE61" s="136"/>
      <c r="CF61" s="136"/>
      <c r="CG61" s="136"/>
      <c r="CH61" s="136"/>
      <c r="CI61" s="136"/>
      <c r="CJ61" s="136"/>
      <c r="CK61" s="128">
        <f t="shared" si="27"/>
        <v>0</v>
      </c>
      <c r="CL61" s="128" t="e">
        <f ca="1">SUM(CK$15:$CK61)</f>
        <v>#N/A</v>
      </c>
      <c r="CM61" s="128" t="e">
        <f t="shared" ca="1" si="28"/>
        <v>#N/A</v>
      </c>
      <c r="CN61" s="128" t="str">
        <f t="shared" si="47"/>
        <v/>
      </c>
      <c r="CO61" s="128" t="str">
        <f t="shared" si="29"/>
        <v/>
      </c>
      <c r="CP61" s="146" t="str">
        <f t="shared" si="30"/>
        <v/>
      </c>
      <c r="CQ61" s="146" t="str">
        <f t="shared" si="31"/>
        <v/>
      </c>
      <c r="CR61" s="146" t="str">
        <f t="shared" si="32"/>
        <v/>
      </c>
      <c r="CS61" s="146" t="str">
        <f t="shared" si="33"/>
        <v/>
      </c>
      <c r="CT61" s="128" t="e">
        <f ca="1">IF(BL61&lt;&gt;"",IF(COUNTIF(BL$15:BL61,BL61)=1,ROW(),""),"")</f>
        <v>#N/A</v>
      </c>
      <c r="CU61" s="128" t="e">
        <f ca="1">IF(CB61&lt;&gt;"",IF(COUNTIF(CB$15:CB61,CB61)=1,ROW(),""),"")</f>
        <v>#N/A</v>
      </c>
      <c r="CV61" s="128" t="str">
        <f>IF(CG61&lt;&gt;"",IF(COUNTIF(CG$15:CG61,CG61)=1,ROW(),""),"")</f>
        <v/>
      </c>
      <c r="CW61" s="146" t="str">
        <f>IF(CI61&lt;&gt;"",IF(COUNTIF(CI$15:CI61,CI61)=1,ROW(),""),"")</f>
        <v/>
      </c>
      <c r="CX61" s="128" t="str">
        <f t="shared" ca="1" si="34"/>
        <v/>
      </c>
      <c r="CY61" s="128" t="str">
        <f t="shared" ca="1" si="35"/>
        <v/>
      </c>
      <c r="CZ61" s="128" t="str">
        <f t="shared" ca="1" si="36"/>
        <v/>
      </c>
      <c r="DA61" s="146" t="str">
        <f t="shared" ca="1" si="37"/>
        <v/>
      </c>
      <c r="DC61" s="69"/>
      <c r="DD61" s="70"/>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49"/>
      <c r="EI61" s="350"/>
      <c r="EJ61" s="350"/>
      <c r="EK61" s="350"/>
      <c r="EL61" s="351"/>
      <c r="EM61" s="358"/>
      <c r="EN61" s="359"/>
      <c r="EO61" s="359"/>
      <c r="EP61" s="359"/>
      <c r="EQ61" s="359"/>
      <c r="ER61" s="359"/>
      <c r="ES61" s="359"/>
      <c r="ET61" s="359"/>
      <c r="EU61" s="359"/>
      <c r="EV61" s="359"/>
      <c r="EW61" s="359"/>
      <c r="EX61" s="359"/>
      <c r="EY61" s="359"/>
      <c r="EZ61" s="359"/>
      <c r="FA61" s="359"/>
      <c r="FB61" s="359"/>
      <c r="FC61" s="359"/>
      <c r="FD61" s="359"/>
      <c r="FE61" s="359"/>
      <c r="FF61" s="360"/>
      <c r="FG61" s="64"/>
    </row>
    <row r="62" spans="1:352" ht="18" customHeight="1" x14ac:dyDescent="0.15">
      <c r="A62" s="32"/>
      <c r="B62" s="210"/>
      <c r="C62" s="210"/>
      <c r="D62" s="210"/>
      <c r="E62" s="210"/>
      <c r="F62" s="210"/>
      <c r="G62" s="210"/>
      <c r="H62" s="210"/>
      <c r="I62" s="210" t="s">
        <v>26</v>
      </c>
      <c r="J62" s="210"/>
      <c r="K62" s="210"/>
      <c r="L62" s="210"/>
      <c r="M62" s="210"/>
      <c r="N62" s="210"/>
      <c r="O62" s="210"/>
      <c r="P62" s="210"/>
      <c r="Q62" s="333" t="s">
        <v>124</v>
      </c>
      <c r="R62" s="333"/>
      <c r="S62" s="333"/>
      <c r="T62" s="333"/>
      <c r="U62" s="333"/>
      <c r="V62" s="333"/>
      <c r="W62" s="210"/>
      <c r="X62" s="210"/>
      <c r="Y62" s="210"/>
      <c r="Z62" s="210"/>
      <c r="AA62" s="210"/>
      <c r="AB62" s="332"/>
      <c r="AC62" s="332"/>
      <c r="AD62" s="332"/>
      <c r="AE62" s="332"/>
      <c r="AF62" s="340"/>
      <c r="AG62" s="340"/>
      <c r="AH62" s="340"/>
      <c r="AI62" s="210" t="s">
        <v>26</v>
      </c>
      <c r="AJ62" s="210"/>
      <c r="AK62" s="210"/>
      <c r="AL62" s="210"/>
      <c r="AM62" s="210"/>
      <c r="AN62" s="210"/>
      <c r="AO62" s="210"/>
      <c r="AP62" s="210"/>
      <c r="AQ62" s="210"/>
      <c r="AR62" s="210"/>
      <c r="AS62" s="332"/>
      <c r="AT62" s="332"/>
      <c r="AU62" s="332"/>
      <c r="AV62" s="332"/>
      <c r="AX62" s="90" t="e">
        <f t="shared" ca="1" si="4"/>
        <v>#N/A</v>
      </c>
      <c r="AY62" s="132"/>
      <c r="AZ62" s="133"/>
      <c r="BA62" s="134"/>
      <c r="BB62" s="134"/>
      <c r="BC62" s="127" t="str">
        <f t="shared" si="7"/>
        <v/>
      </c>
      <c r="BD62" s="127" t="str">
        <f t="shared" si="8"/>
        <v/>
      </c>
      <c r="BE62" s="126" t="str">
        <f t="shared" si="9"/>
        <v/>
      </c>
      <c r="BF62" s="126" t="str">
        <f t="shared" si="10"/>
        <v/>
      </c>
      <c r="BG62" s="128" t="str">
        <f t="shared" si="41"/>
        <v/>
      </c>
      <c r="BH62" s="124" t="str">
        <f t="shared" si="1"/>
        <v/>
      </c>
      <c r="BI62" s="128" t="e">
        <f ca="1">IF(AND($AX62&lt;&gt;"",BE62&lt;&gt;"",BG62&gt;=IF(BG63="",0,BG63)),SUM(INDIRECT("bh"&amp;ROW()-BG62+1):BH62),"")</f>
        <v>#N/A</v>
      </c>
      <c r="BJ62" s="128" t="e">
        <f t="shared" ca="1" si="11"/>
        <v>#N/A</v>
      </c>
      <c r="BK62" s="128" t="e">
        <f t="shared" ca="1" si="12"/>
        <v>#N/A</v>
      </c>
      <c r="BL62" s="128" t="e">
        <f ca="1">IF(BK62="","",LEFT(AX62,3)&amp;TEXT(VLOOKUP(BK62,基本設定!$D$3:$E$50,2,FALSE),"000"))</f>
        <v>#N/A</v>
      </c>
      <c r="BM62" s="128" t="e">
        <f ca="1">IF(BL62="","",VLOOKUP(BL62,単価設定!$A$3:$F$477,6,FALSE))</f>
        <v>#N/A</v>
      </c>
      <c r="BN62" s="135"/>
      <c r="BO62" s="135"/>
      <c r="BP62" s="132"/>
      <c r="BQ62" s="135"/>
      <c r="BR62" s="136"/>
      <c r="BS62" s="136"/>
      <c r="BT62" s="127" t="str">
        <f t="shared" si="18"/>
        <v/>
      </c>
      <c r="BU62" s="127" t="str">
        <f t="shared" si="19"/>
        <v/>
      </c>
      <c r="BV62" s="126" t="str">
        <f t="shared" si="20"/>
        <v/>
      </c>
      <c r="BW62" s="126" t="str">
        <f t="shared" si="21"/>
        <v/>
      </c>
      <c r="BX62" s="128" t="str">
        <f t="shared" si="43"/>
        <v/>
      </c>
      <c r="BY62" s="124" t="str">
        <f t="shared" si="2"/>
        <v/>
      </c>
      <c r="BZ62" s="128" t="e">
        <f ca="1">IF(AND($AX62&lt;&gt;"",BV62&lt;&gt;"",BX62&gt;=IF(BX63="",0,BX63)),SUM(INDIRECT("by" &amp; ROW()-BX62+1):BY62),"")</f>
        <v>#N/A</v>
      </c>
      <c r="CA62" s="128" t="e">
        <f t="shared" ca="1" si="22"/>
        <v>#N/A</v>
      </c>
      <c r="CB62" s="128" t="e">
        <f t="shared" ca="1" si="23"/>
        <v>#N/A</v>
      </c>
      <c r="CC62" s="128" t="e">
        <f ca="1">IF(CB62="","",LEFT($AX62,3)&amp;TEXT(VLOOKUP(CB62,基本設定!$D$3:$E$50,2,FALSE),"100"))</f>
        <v>#N/A</v>
      </c>
      <c r="CD62" s="128" t="e">
        <f ca="1">IF(CC62="","",VLOOKUP(CC62,単価設定!$A$3:$F$477,6,FALSE))</f>
        <v>#N/A</v>
      </c>
      <c r="CE62" s="136"/>
      <c r="CF62" s="136"/>
      <c r="CG62" s="136"/>
      <c r="CH62" s="136"/>
      <c r="CI62" s="136"/>
      <c r="CJ62" s="136"/>
      <c r="CK62" s="128">
        <f t="shared" si="27"/>
        <v>0</v>
      </c>
      <c r="CL62" s="128" t="e">
        <f ca="1">SUM(CK$15:$CK62)</f>
        <v>#N/A</v>
      </c>
      <c r="CM62" s="128" t="e">
        <f t="shared" ca="1" si="28"/>
        <v>#N/A</v>
      </c>
      <c r="CN62" s="128" t="str">
        <f t="shared" si="47"/>
        <v/>
      </c>
      <c r="CO62" s="128" t="str">
        <f t="shared" si="29"/>
        <v/>
      </c>
      <c r="CP62" s="146" t="str">
        <f t="shared" si="30"/>
        <v/>
      </c>
      <c r="CQ62" s="146" t="str">
        <f t="shared" si="31"/>
        <v/>
      </c>
      <c r="CR62" s="146" t="str">
        <f t="shared" si="32"/>
        <v/>
      </c>
      <c r="CS62" s="146" t="str">
        <f t="shared" si="33"/>
        <v/>
      </c>
      <c r="CT62" s="128" t="e">
        <f ca="1">IF(BL62&lt;&gt;"",IF(COUNTIF(BL$15:BL62,BL62)=1,ROW(),""),"")</f>
        <v>#N/A</v>
      </c>
      <c r="CU62" s="128" t="e">
        <f ca="1">IF(CB62&lt;&gt;"",IF(COUNTIF(CB$15:CB62,CB62)=1,ROW(),""),"")</f>
        <v>#N/A</v>
      </c>
      <c r="CV62" s="128" t="str">
        <f>IF(CG62&lt;&gt;"",IF(COUNTIF(CG$15:CG62,CG62)=1,ROW(),""),"")</f>
        <v/>
      </c>
      <c r="CW62" s="146" t="str">
        <f>IF(CI62&lt;&gt;"",IF(COUNTIF(CI$15:CI62,CI62)=1,ROW(),""),"")</f>
        <v/>
      </c>
      <c r="CX62" s="128" t="str">
        <f t="shared" ca="1" si="34"/>
        <v/>
      </c>
      <c r="CY62" s="128" t="str">
        <f t="shared" ca="1" si="35"/>
        <v/>
      </c>
      <c r="CZ62" s="128" t="str">
        <f t="shared" ca="1" si="36"/>
        <v/>
      </c>
      <c r="DA62" s="146" t="str">
        <f t="shared" ca="1" si="37"/>
        <v/>
      </c>
      <c r="DC62" s="69"/>
      <c r="DD62" s="70"/>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52"/>
      <c r="EI62" s="353"/>
      <c r="EJ62" s="353"/>
      <c r="EK62" s="353"/>
      <c r="EL62" s="354"/>
      <c r="EM62" s="361"/>
      <c r="EN62" s="362"/>
      <c r="EO62" s="362"/>
      <c r="EP62" s="362"/>
      <c r="EQ62" s="362"/>
      <c r="ER62" s="362"/>
      <c r="ES62" s="362"/>
      <c r="ET62" s="362"/>
      <c r="EU62" s="362"/>
      <c r="EV62" s="362"/>
      <c r="EW62" s="362"/>
      <c r="EX62" s="362"/>
      <c r="EY62" s="362"/>
      <c r="EZ62" s="362"/>
      <c r="FA62" s="362"/>
      <c r="FB62" s="362"/>
      <c r="FC62" s="362"/>
      <c r="FD62" s="362"/>
      <c r="FE62" s="362"/>
      <c r="FF62" s="363"/>
      <c r="FG62" s="64"/>
    </row>
    <row r="63" spans="1:352" ht="18" customHeight="1" x14ac:dyDescent="0.15">
      <c r="A63" s="32"/>
      <c r="B63" s="210"/>
      <c r="C63" s="210"/>
      <c r="D63" s="210"/>
      <c r="E63" s="210"/>
      <c r="F63" s="210"/>
      <c r="G63" s="210"/>
      <c r="H63" s="210"/>
      <c r="I63" s="333" t="s">
        <v>122</v>
      </c>
      <c r="J63" s="333"/>
      <c r="K63" s="333"/>
      <c r="L63" s="333" t="s">
        <v>123</v>
      </c>
      <c r="M63" s="333"/>
      <c r="N63" s="333"/>
      <c r="O63" s="210" t="s">
        <v>27</v>
      </c>
      <c r="P63" s="210"/>
      <c r="Q63" s="333"/>
      <c r="R63" s="333"/>
      <c r="S63" s="333"/>
      <c r="T63" s="333"/>
      <c r="U63" s="333"/>
      <c r="V63" s="333"/>
      <c r="W63" s="210"/>
      <c r="X63" s="210"/>
      <c r="Y63" s="210"/>
      <c r="Z63" s="210"/>
      <c r="AA63" s="210"/>
      <c r="AB63" s="332"/>
      <c r="AC63" s="332"/>
      <c r="AD63" s="332"/>
      <c r="AE63" s="332"/>
      <c r="AF63" s="340"/>
      <c r="AG63" s="340"/>
      <c r="AH63" s="340"/>
      <c r="AI63" s="333" t="s">
        <v>122</v>
      </c>
      <c r="AJ63" s="333"/>
      <c r="AK63" s="333"/>
      <c r="AL63" s="333" t="s">
        <v>123</v>
      </c>
      <c r="AM63" s="333"/>
      <c r="AN63" s="333"/>
      <c r="AO63" s="210"/>
      <c r="AP63" s="210"/>
      <c r="AQ63" s="210"/>
      <c r="AR63" s="210"/>
      <c r="AS63" s="332"/>
      <c r="AT63" s="332"/>
      <c r="AU63" s="332"/>
      <c r="AV63" s="332"/>
      <c r="AX63" s="90" t="e">
        <f t="shared" ca="1" si="4"/>
        <v>#N/A</v>
      </c>
      <c r="AY63" s="132"/>
      <c r="AZ63" s="133"/>
      <c r="BA63" s="134"/>
      <c r="BB63" s="134"/>
      <c r="BC63" s="127" t="str">
        <f t="shared" si="7"/>
        <v/>
      </c>
      <c r="BD63" s="127" t="str">
        <f t="shared" si="8"/>
        <v/>
      </c>
      <c r="BE63" s="126" t="str">
        <f t="shared" si="9"/>
        <v/>
      </c>
      <c r="BF63" s="126" t="str">
        <f t="shared" si="10"/>
        <v/>
      </c>
      <c r="BG63" s="128" t="str">
        <f t="shared" si="41"/>
        <v/>
      </c>
      <c r="BH63" s="124" t="str">
        <f t="shared" si="1"/>
        <v/>
      </c>
      <c r="BI63" s="128" t="e">
        <f ca="1">IF(AND($AX63&lt;&gt;"",BE63&lt;&gt;"",BG63&gt;=IF(BG64="",0,BG64)),SUM(INDIRECT("bh"&amp;ROW()-BG63+1):BH63),"")</f>
        <v>#N/A</v>
      </c>
      <c r="BJ63" s="128" t="e">
        <f t="shared" ca="1" si="11"/>
        <v>#N/A</v>
      </c>
      <c r="BK63" s="128" t="e">
        <f t="shared" ca="1" si="12"/>
        <v>#N/A</v>
      </c>
      <c r="BL63" s="128" t="e">
        <f ca="1">IF(BK63="","",LEFT(AX63,3)&amp;TEXT(VLOOKUP(BK63,基本設定!$D$3:$E$50,2,FALSE),"000"))</f>
        <v>#N/A</v>
      </c>
      <c r="BM63" s="128" t="e">
        <f ca="1">IF(BL63="","",VLOOKUP(BL63,単価設定!$A$3:$F$477,6,FALSE))</f>
        <v>#N/A</v>
      </c>
      <c r="BN63" s="135"/>
      <c r="BO63" s="135"/>
      <c r="BP63" s="132"/>
      <c r="BQ63" s="135"/>
      <c r="BR63" s="136"/>
      <c r="BS63" s="136"/>
      <c r="BT63" s="127" t="str">
        <f t="shared" si="18"/>
        <v/>
      </c>
      <c r="BU63" s="127" t="str">
        <f t="shared" si="19"/>
        <v/>
      </c>
      <c r="BV63" s="126" t="str">
        <f t="shared" si="20"/>
        <v/>
      </c>
      <c r="BW63" s="126" t="str">
        <f t="shared" si="21"/>
        <v/>
      </c>
      <c r="BX63" s="128" t="str">
        <f t="shared" si="43"/>
        <v/>
      </c>
      <c r="BY63" s="124" t="str">
        <f t="shared" si="2"/>
        <v/>
      </c>
      <c r="BZ63" s="128" t="e">
        <f ca="1">IF(AND($AX63&lt;&gt;"",BV63&lt;&gt;"",BX63&gt;=IF(BX64="",0,BX64)),SUM(INDIRECT("by" &amp; ROW()-BX63+1):BY63),"")</f>
        <v>#N/A</v>
      </c>
      <c r="CA63" s="128" t="e">
        <f t="shared" ca="1" si="22"/>
        <v>#N/A</v>
      </c>
      <c r="CB63" s="128" t="e">
        <f t="shared" ca="1" si="23"/>
        <v>#N/A</v>
      </c>
      <c r="CC63" s="128" t="e">
        <f ca="1">IF(CB63="","",LEFT($AX63,3)&amp;TEXT(VLOOKUP(CB63,基本設定!$D$3:$E$50,2,FALSE),"100"))</f>
        <v>#N/A</v>
      </c>
      <c r="CD63" s="128" t="e">
        <f ca="1">IF(CC63="","",VLOOKUP(CC63,単価設定!$A$3:$F$477,6,FALSE))</f>
        <v>#N/A</v>
      </c>
      <c r="CE63" s="136"/>
      <c r="CF63" s="136"/>
      <c r="CG63" s="136"/>
      <c r="CH63" s="136"/>
      <c r="CI63" s="136"/>
      <c r="CJ63" s="136"/>
      <c r="CK63" s="128">
        <f t="shared" si="27"/>
        <v>0</v>
      </c>
      <c r="CL63" s="128" t="e">
        <f ca="1">SUM(CK$15:$CK63)</f>
        <v>#N/A</v>
      </c>
      <c r="CM63" s="128" t="e">
        <f t="shared" ca="1" si="28"/>
        <v>#N/A</v>
      </c>
      <c r="CN63" s="128" t="str">
        <f t="shared" si="47"/>
        <v/>
      </c>
      <c r="CO63" s="128" t="str">
        <f t="shared" si="29"/>
        <v/>
      </c>
      <c r="CP63" s="146" t="str">
        <f t="shared" si="30"/>
        <v/>
      </c>
      <c r="CQ63" s="146" t="str">
        <f t="shared" si="31"/>
        <v/>
      </c>
      <c r="CR63" s="146" t="str">
        <f t="shared" si="32"/>
        <v/>
      </c>
      <c r="CS63" s="146" t="str">
        <f t="shared" si="33"/>
        <v/>
      </c>
      <c r="CT63" s="128" t="e">
        <f ca="1">IF(BL63&lt;&gt;"",IF(COUNTIF(BL$15:BL63,BL63)=1,ROW(),""),"")</f>
        <v>#N/A</v>
      </c>
      <c r="CU63" s="128" t="e">
        <f ca="1">IF(CB63&lt;&gt;"",IF(COUNTIF(CB$15:CB63,CB63)=1,ROW(),""),"")</f>
        <v>#N/A</v>
      </c>
      <c r="CV63" s="128" t="str">
        <f>IF(CG63&lt;&gt;"",IF(COUNTIF(CG$15:CG63,CG63)=1,ROW(),""),"")</f>
        <v/>
      </c>
      <c r="CW63" s="146" t="str">
        <f>IF(CI63&lt;&gt;"",IF(COUNTIF(CI$15:CI63,CI63)=1,ROW(),""),"")</f>
        <v/>
      </c>
      <c r="CX63" s="128" t="str">
        <f t="shared" ca="1" si="34"/>
        <v/>
      </c>
      <c r="CY63" s="128" t="str">
        <f t="shared" ca="1" si="35"/>
        <v/>
      </c>
      <c r="CZ63" s="128" t="str">
        <f t="shared" ca="1" si="36"/>
        <v/>
      </c>
      <c r="DA63" s="146" t="str">
        <f t="shared" ca="1" si="37"/>
        <v/>
      </c>
      <c r="DC63" s="69"/>
      <c r="DD63" s="70"/>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64"/>
    </row>
    <row r="64" spans="1:352" ht="18" customHeight="1" x14ac:dyDescent="0.15">
      <c r="A64" s="32"/>
      <c r="B64" s="244"/>
      <c r="C64" s="244"/>
      <c r="D64" s="244"/>
      <c r="E64" s="316" t="str">
        <f>IF(B64="","",TEXT(TEXT(請求書!$D$15,"YYYY/MM") &amp; "/" &amp; TEXT(B64,"00"),"AAA"))</f>
        <v/>
      </c>
      <c r="F64" s="316"/>
      <c r="G64" s="316"/>
      <c r="H64" s="316"/>
      <c r="I64" s="271"/>
      <c r="J64" s="271"/>
      <c r="K64" s="271"/>
      <c r="L64" s="271"/>
      <c r="M64" s="271"/>
      <c r="N64" s="271"/>
      <c r="O64" s="272" t="str">
        <f>IF((L64-I64)=0,"",L64-I64)</f>
        <v/>
      </c>
      <c r="P64" s="272"/>
      <c r="Q64" s="273" t="str">
        <f>IF(AND(I64&lt;&gt;"",L64&lt;&gt;""),HOUR(O64)*60+MINUTE(O64),"")</f>
        <v/>
      </c>
      <c r="R64" s="274"/>
      <c r="S64" s="274"/>
      <c r="T64" s="274"/>
      <c r="U64" s="274"/>
      <c r="V64" s="275"/>
      <c r="W64" s="276" t="str">
        <f>IF(AND(BN64="",CE64=""),"",IF(OR(BN64="最低時間未満",CE64="最低時間未満"),"最低時間未満",SUM(BN64,CE64)/IF(OR(BN64="",CE64=""),1,AD64)))</f>
        <v/>
      </c>
      <c r="X64" s="277"/>
      <c r="Y64" s="277"/>
      <c r="Z64" s="277"/>
      <c r="AA64" s="278"/>
      <c r="AB64" s="249"/>
      <c r="AC64" s="250"/>
      <c r="AD64" s="249"/>
      <c r="AE64" s="250"/>
      <c r="AF64" s="251" t="str">
        <f t="shared" ref="AF64:AF94" si="49">IF(I64="","",CM64)</f>
        <v/>
      </c>
      <c r="AG64" s="252"/>
      <c r="AH64" s="253"/>
      <c r="AI64" s="254" t="str">
        <f>IF(I64="","",I64)</f>
        <v/>
      </c>
      <c r="AJ64" s="255"/>
      <c r="AK64" s="256"/>
      <c r="AL64" s="254" t="str">
        <f>IF(L64="","",L64)</f>
        <v/>
      </c>
      <c r="AM64" s="255"/>
      <c r="AN64" s="256"/>
      <c r="AO64" s="315"/>
      <c r="AP64" s="315"/>
      <c r="AQ64" s="315"/>
      <c r="AR64" s="315"/>
      <c r="AS64" s="244"/>
      <c r="AT64" s="244"/>
      <c r="AU64" s="244"/>
      <c r="AV64" s="244"/>
      <c r="AW64" s="100"/>
      <c r="AX64" s="90" t="e">
        <f t="shared" ca="1" si="4"/>
        <v>#N/A</v>
      </c>
      <c r="AY64" s="124" t="str">
        <f t="shared" si="39"/>
        <v/>
      </c>
      <c r="AZ64" s="125" t="str">
        <f t="shared" si="40"/>
        <v/>
      </c>
      <c r="BA64" s="126" t="str">
        <f t="shared" si="5"/>
        <v/>
      </c>
      <c r="BB64" s="126" t="str">
        <f t="shared" si="6"/>
        <v/>
      </c>
      <c r="BC64" s="127" t="str">
        <f t="shared" si="7"/>
        <v/>
      </c>
      <c r="BD64" s="127" t="str">
        <f t="shared" si="8"/>
        <v/>
      </c>
      <c r="BE64" s="126" t="str">
        <f t="shared" si="9"/>
        <v/>
      </c>
      <c r="BF64" s="126" t="str">
        <f t="shared" si="10"/>
        <v/>
      </c>
      <c r="BG64" s="128" t="str">
        <f t="shared" si="41"/>
        <v/>
      </c>
      <c r="BH64" s="124" t="str">
        <f t="shared" si="1"/>
        <v/>
      </c>
      <c r="BI64" s="128" t="e">
        <f ca="1">IF(AND($AX64&lt;&gt;"",BE64&lt;&gt;"",BG64&gt;=IF(BG65="",0,BG65)),SUM(INDIRECT("bh"&amp;ROW()-BG64+1):BH64),"")</f>
        <v>#N/A</v>
      </c>
      <c r="BJ64" s="128" t="e">
        <f t="shared" ca="1" si="11"/>
        <v>#N/A</v>
      </c>
      <c r="BK64" s="128" t="e">
        <f t="shared" ca="1" si="12"/>
        <v>#N/A</v>
      </c>
      <c r="BL64" s="128" t="e">
        <f ca="1">IF(BK64="","",LEFT(AX64,3)&amp;TEXT(VLOOKUP(BK64,基本設定!$D$3:$E$50,2,FALSE),"000"))</f>
        <v>#N/A</v>
      </c>
      <c r="BM64" s="128" t="e">
        <f ca="1">IF(BL64="","",VLOOKUP(BL64,単価設定!$A$3:$F$477,6,FALSE))</f>
        <v>#N/A</v>
      </c>
      <c r="BN64" s="128" t="str">
        <f t="shared" si="42"/>
        <v/>
      </c>
      <c r="BO64" s="128" t="str">
        <f t="shared" si="13"/>
        <v/>
      </c>
      <c r="BP64" s="124" t="str">
        <f t="shared" ref="BP64:BP94" si="50">IF(AND(I64&lt;&gt;"",OR(AW64=2,AD64=2)),ROW(),"")</f>
        <v/>
      </c>
      <c r="BQ64" s="128" t="str">
        <f t="shared" ref="BQ64:BQ94" si="51">IF(AND(I64&lt;&gt;"",OR(AW64=2,AD64=2)),B64,"")</f>
        <v/>
      </c>
      <c r="BR64" s="129" t="str">
        <f t="shared" ref="BR64:BR94" si="52">IF(AND(I64&lt;&gt;"",OR(AW64=2,AD64=2)),I64,"")</f>
        <v/>
      </c>
      <c r="BS64" s="129" t="str">
        <f t="shared" ref="BS64:BS94" si="53">IF(AND(I64&lt;&gt;"",OR(AW64=2,AD64=2)),L64,"")</f>
        <v/>
      </c>
      <c r="BT64" s="127" t="str">
        <f t="shared" si="18"/>
        <v/>
      </c>
      <c r="BU64" s="127" t="str">
        <f t="shared" si="19"/>
        <v/>
      </c>
      <c r="BV64" s="126" t="str">
        <f t="shared" si="20"/>
        <v/>
      </c>
      <c r="BW64" s="126" t="str">
        <f t="shared" si="21"/>
        <v/>
      </c>
      <c r="BX64" s="128" t="str">
        <f t="shared" si="43"/>
        <v/>
      </c>
      <c r="BY64" s="124" t="str">
        <f t="shared" si="2"/>
        <v/>
      </c>
      <c r="BZ64" s="128" t="e">
        <f ca="1">IF(AND($AX64&lt;&gt;"",BV64&lt;&gt;"",BX64&gt;=IF(BX65="",0,BX65)),SUM(INDIRECT("by" &amp; ROW()-BX64+1):BY64),"")</f>
        <v>#N/A</v>
      </c>
      <c r="CA64" s="128" t="e">
        <f t="shared" ca="1" si="22"/>
        <v>#N/A</v>
      </c>
      <c r="CB64" s="128" t="e">
        <f t="shared" ca="1" si="23"/>
        <v>#N/A</v>
      </c>
      <c r="CC64" s="128" t="e">
        <f ca="1">IF(CB64="","",LEFT($AX64,3)&amp;TEXT(VLOOKUP(CB64,基本設定!$D$3:$E$50,2,FALSE),"100"))</f>
        <v>#N/A</v>
      </c>
      <c r="CD64" s="128" t="e">
        <f ca="1">IF(CC64="","",VLOOKUP(CC64,単価設定!$A$3:$F$477,6,FALSE))</f>
        <v>#N/A</v>
      </c>
      <c r="CE64" s="128" t="str">
        <f t="shared" si="44"/>
        <v/>
      </c>
      <c r="CF64" s="128" t="str">
        <f t="shared" si="24"/>
        <v/>
      </c>
      <c r="CG64" s="128" t="e">
        <f t="shared" ref="CG64:CG127" ca="1" si="54">IF(AND(I64&lt;&gt;"",W64&gt;0,AB64=1,AW64="",TEXT($BC$5,"000000")&lt;&gt;"654000",TEXT($BC$5,"000000")&lt;&gt;"655000"),"659901","")</f>
        <v>#N/A</v>
      </c>
      <c r="CH64" s="128" t="e">
        <f ca="1">IF(CG64="","",VLOOKUP(CG64,単価設定!$A$3:$F$478,6,FALSE))</f>
        <v>#N/A</v>
      </c>
      <c r="CI64" s="128" t="e">
        <f t="shared" ref="CI64:CI127" ca="1" si="55">IF(AND(I64&lt;&gt;"",W64&gt;0,AB64=1,OR(AD64=2,AW64=2),TEXT($BC$5,"000000")&lt;&gt;"654000",TEXT($BC$5,"000000")&lt;&gt;"655000"),"659911","")</f>
        <v>#N/A</v>
      </c>
      <c r="CJ64" s="128" t="e">
        <f ca="1">IF(CI64="","",VLOOKUP(CI64,単価設定!$A$3:$F$478,6,FALSE))</f>
        <v>#N/A</v>
      </c>
      <c r="CK64" s="128" t="e">
        <f t="shared" ca="1" si="27"/>
        <v>#N/A</v>
      </c>
      <c r="CL64" s="128" t="e">
        <f ca="1">SUM(CK$15:$CK64)</f>
        <v>#N/A</v>
      </c>
      <c r="CM64" s="128" t="e">
        <f t="shared" ca="1" si="28"/>
        <v>#N/A</v>
      </c>
      <c r="CN64" s="128" t="e">
        <f t="shared" ca="1" si="47"/>
        <v>#N/A</v>
      </c>
      <c r="CO64" s="128" t="e">
        <f t="shared" ca="1" si="29"/>
        <v>#N/A</v>
      </c>
      <c r="CP64" s="146" t="e">
        <f t="shared" ca="1" si="30"/>
        <v>#N/A</v>
      </c>
      <c r="CQ64" s="146" t="e">
        <f t="shared" ca="1" si="31"/>
        <v>#N/A</v>
      </c>
      <c r="CR64" s="146" t="e">
        <f t="shared" ca="1" si="32"/>
        <v>#N/A</v>
      </c>
      <c r="CS64" s="146" t="e">
        <f t="shared" ca="1" si="33"/>
        <v>#N/A</v>
      </c>
      <c r="CT64" s="128" t="e">
        <f ca="1">IF(BL64&lt;&gt;"",IF(COUNTIF(BL$15:BL64,BL64)=1,ROW(),""),"")</f>
        <v>#N/A</v>
      </c>
      <c r="CU64" s="128" t="e">
        <f ca="1">IF(CB64&lt;&gt;"",IF(COUNTIF(CB$15:CB64,CB64)=1,ROW(),""),"")</f>
        <v>#N/A</v>
      </c>
      <c r="CV64" s="128" t="e">
        <f ca="1">IF(CG64&lt;&gt;"",IF(COUNTIF(CG$15:CG64,CG64)=1,ROW(),""),"")</f>
        <v>#N/A</v>
      </c>
      <c r="CW64" s="146" t="e">
        <f ca="1">IF(CI64&lt;&gt;"",IF(COUNTIF(CI$15:CI64,CI64)=1,ROW(),""),"")</f>
        <v>#N/A</v>
      </c>
      <c r="CX64" s="128" t="str">
        <f t="shared" ca="1" si="34"/>
        <v/>
      </c>
      <c r="CY64" s="128" t="str">
        <f t="shared" ca="1" si="35"/>
        <v/>
      </c>
      <c r="CZ64" s="128" t="str">
        <f t="shared" ca="1" si="36"/>
        <v/>
      </c>
      <c r="DA64" s="146" t="str">
        <f t="shared" ca="1" si="37"/>
        <v/>
      </c>
      <c r="DC64" s="32"/>
      <c r="DD64" s="65"/>
      <c r="DE64" s="323" t="s">
        <v>134</v>
      </c>
      <c r="DF64" s="324"/>
      <c r="DG64" s="325"/>
      <c r="DH64" s="317" t="s">
        <v>125</v>
      </c>
      <c r="DI64" s="318"/>
      <c r="DJ64" s="318"/>
      <c r="DK64" s="318"/>
      <c r="DL64" s="318"/>
      <c r="DM64" s="318"/>
      <c r="DN64" s="318"/>
      <c r="DO64" s="318"/>
      <c r="DP64" s="319"/>
      <c r="DQ64" s="317" t="s">
        <v>126</v>
      </c>
      <c r="DR64" s="318"/>
      <c r="DS64" s="318"/>
      <c r="DT64" s="318"/>
      <c r="DU64" s="318"/>
      <c r="DV64" s="318"/>
      <c r="DW64" s="318"/>
      <c r="DX64" s="318"/>
      <c r="DY64" s="318"/>
      <c r="DZ64" s="318"/>
      <c r="EA64" s="318"/>
      <c r="EB64" s="318"/>
      <c r="EC64" s="319"/>
      <c r="ED64" s="317" t="s">
        <v>115</v>
      </c>
      <c r="EE64" s="318"/>
      <c r="EF64" s="318"/>
      <c r="EG64" s="318"/>
      <c r="EH64" s="318"/>
      <c r="EI64" s="318"/>
      <c r="EJ64" s="318"/>
      <c r="EK64" s="318"/>
      <c r="EL64" s="319"/>
      <c r="EM64" s="317" t="s">
        <v>127</v>
      </c>
      <c r="EN64" s="318"/>
      <c r="EO64" s="318"/>
      <c r="EP64" s="318"/>
      <c r="EQ64" s="319"/>
      <c r="ER64" s="317" t="s">
        <v>128</v>
      </c>
      <c r="ES64" s="318"/>
      <c r="ET64" s="318"/>
      <c r="EU64" s="318"/>
      <c r="EV64" s="318"/>
      <c r="EW64" s="318"/>
      <c r="EX64" s="318"/>
      <c r="EY64" s="318"/>
      <c r="EZ64" s="318"/>
      <c r="FA64" s="318"/>
      <c r="FB64" s="319"/>
      <c r="FC64" s="317" t="s">
        <v>129</v>
      </c>
      <c r="FD64" s="318"/>
      <c r="FE64" s="318"/>
      <c r="FF64" s="319"/>
      <c r="FG64" s="64"/>
    </row>
    <row r="65" spans="1:163" ht="18" customHeight="1" x14ac:dyDescent="0.15">
      <c r="A65" s="32"/>
      <c r="B65" s="244"/>
      <c r="C65" s="244"/>
      <c r="D65" s="244"/>
      <c r="E65" s="316" t="str">
        <f>IF(B65="","",TEXT(TEXT(請求書!$D$15,"YYYY/MM") &amp; "/" &amp; TEXT(B65,"00"),"AAA"))</f>
        <v/>
      </c>
      <c r="F65" s="269"/>
      <c r="G65" s="269"/>
      <c r="H65" s="270"/>
      <c r="I65" s="271"/>
      <c r="J65" s="271"/>
      <c r="K65" s="271"/>
      <c r="L65" s="271"/>
      <c r="M65" s="271"/>
      <c r="N65" s="271"/>
      <c r="O65" s="272" t="str">
        <f t="shared" ref="O65:O94" si="56">IF((L65-I65)=0,"",L65-I65)</f>
        <v/>
      </c>
      <c r="P65" s="272"/>
      <c r="Q65" s="273" t="str">
        <f>IF(AND(I65&lt;&gt;"",L65&lt;&gt;""),HOUR(O65)*60+MINUTE(O65),"")</f>
        <v/>
      </c>
      <c r="R65" s="274"/>
      <c r="S65" s="274"/>
      <c r="T65" s="274"/>
      <c r="U65" s="274"/>
      <c r="V65" s="275"/>
      <c r="W65" s="276" t="str">
        <f t="shared" ref="W65:W94" si="57">IF(AND(BN65="",CE65=""),"",IF(OR(BN65="最低時間未満",CE65="最低時間未満"),"最低時間未満",SUM(BN65,CE65)/IF(OR(BN65="",CE65=""),1,AD65)))</f>
        <v/>
      </c>
      <c r="X65" s="277"/>
      <c r="Y65" s="277"/>
      <c r="Z65" s="277"/>
      <c r="AA65" s="278"/>
      <c r="AB65" s="249"/>
      <c r="AC65" s="250"/>
      <c r="AD65" s="249"/>
      <c r="AE65" s="250"/>
      <c r="AF65" s="251" t="str">
        <f t="shared" si="49"/>
        <v/>
      </c>
      <c r="AG65" s="252"/>
      <c r="AH65" s="253"/>
      <c r="AI65" s="254" t="str">
        <f>IF(I65="","",I65)</f>
        <v/>
      </c>
      <c r="AJ65" s="255"/>
      <c r="AK65" s="256"/>
      <c r="AL65" s="254" t="str">
        <f>IF(L65="","",L65)</f>
        <v/>
      </c>
      <c r="AM65" s="255"/>
      <c r="AN65" s="256"/>
      <c r="AO65" s="315"/>
      <c r="AP65" s="315"/>
      <c r="AQ65" s="315"/>
      <c r="AR65" s="315"/>
      <c r="AS65" s="244"/>
      <c r="AT65" s="244"/>
      <c r="AU65" s="244"/>
      <c r="AV65" s="244"/>
      <c r="AW65" s="100"/>
      <c r="AX65" s="90" t="e">
        <f t="shared" ca="1" si="4"/>
        <v>#N/A</v>
      </c>
      <c r="AY65" s="124" t="str">
        <f t="shared" si="39"/>
        <v/>
      </c>
      <c r="AZ65" s="125" t="str">
        <f t="shared" si="40"/>
        <v/>
      </c>
      <c r="BA65" s="126" t="str">
        <f t="shared" si="5"/>
        <v/>
      </c>
      <c r="BB65" s="126" t="str">
        <f t="shared" si="6"/>
        <v/>
      </c>
      <c r="BC65" s="127" t="str">
        <f t="shared" si="7"/>
        <v/>
      </c>
      <c r="BD65" s="127" t="str">
        <f t="shared" si="8"/>
        <v/>
      </c>
      <c r="BE65" s="126" t="str">
        <f t="shared" si="9"/>
        <v/>
      </c>
      <c r="BF65" s="126" t="str">
        <f t="shared" si="10"/>
        <v/>
      </c>
      <c r="BG65" s="128" t="str">
        <f t="shared" si="41"/>
        <v/>
      </c>
      <c r="BH65" s="124" t="str">
        <f t="shared" si="1"/>
        <v/>
      </c>
      <c r="BI65" s="128" t="e">
        <f ca="1">IF(AND($AX65&lt;&gt;"",BE65&lt;&gt;"",BG65&gt;=IF(BG66="",0,BG66)),SUM(INDIRECT("bh"&amp;ROW()-BG65+1):BH65),"")</f>
        <v>#N/A</v>
      </c>
      <c r="BJ65" s="128" t="e">
        <f t="shared" ca="1" si="11"/>
        <v>#N/A</v>
      </c>
      <c r="BK65" s="128" t="e">
        <f t="shared" ca="1" si="12"/>
        <v>#N/A</v>
      </c>
      <c r="BL65" s="128" t="e">
        <f ca="1">IF(BK65="","",LEFT(AX65,3)&amp;TEXT(VLOOKUP(BK65,基本設定!$D$3:$E$50,2,FALSE),"000"))</f>
        <v>#N/A</v>
      </c>
      <c r="BM65" s="128" t="e">
        <f ca="1">IF(BL65="","",VLOOKUP(BL65,単価設定!$A$3:$F$477,6,FALSE))</f>
        <v>#N/A</v>
      </c>
      <c r="BN65" s="128" t="str">
        <f t="shared" si="42"/>
        <v/>
      </c>
      <c r="BO65" s="128" t="str">
        <f t="shared" si="13"/>
        <v/>
      </c>
      <c r="BP65" s="124" t="str">
        <f t="shared" si="50"/>
        <v/>
      </c>
      <c r="BQ65" s="128" t="str">
        <f t="shared" si="51"/>
        <v/>
      </c>
      <c r="BR65" s="129" t="str">
        <f t="shared" si="52"/>
        <v/>
      </c>
      <c r="BS65" s="129" t="str">
        <f t="shared" si="53"/>
        <v/>
      </c>
      <c r="BT65" s="127" t="str">
        <f t="shared" si="18"/>
        <v/>
      </c>
      <c r="BU65" s="127" t="str">
        <f t="shared" si="19"/>
        <v/>
      </c>
      <c r="BV65" s="126" t="str">
        <f t="shared" si="20"/>
        <v/>
      </c>
      <c r="BW65" s="126" t="str">
        <f t="shared" si="21"/>
        <v/>
      </c>
      <c r="BX65" s="128" t="str">
        <f t="shared" si="43"/>
        <v/>
      </c>
      <c r="BY65" s="124" t="str">
        <f t="shared" si="2"/>
        <v/>
      </c>
      <c r="BZ65" s="128" t="e">
        <f ca="1">IF(AND($AX65&lt;&gt;"",BV65&lt;&gt;"",BX65&gt;=IF(BX66="",0,BX66)),SUM(INDIRECT("by" &amp; ROW()-BX65+1):BY65),"")</f>
        <v>#N/A</v>
      </c>
      <c r="CA65" s="128" t="e">
        <f t="shared" ca="1" si="22"/>
        <v>#N/A</v>
      </c>
      <c r="CB65" s="128" t="e">
        <f t="shared" ca="1" si="23"/>
        <v>#N/A</v>
      </c>
      <c r="CC65" s="128" t="e">
        <f ca="1">IF(CB65="","",LEFT($AX65,3)&amp;TEXT(VLOOKUP(CB65,基本設定!$D$3:$E$50,2,FALSE),"100"))</f>
        <v>#N/A</v>
      </c>
      <c r="CD65" s="128" t="e">
        <f ca="1">IF(CC65="","",VLOOKUP(CC65,単価設定!$A$3:$F$477,6,FALSE))</f>
        <v>#N/A</v>
      </c>
      <c r="CE65" s="128" t="str">
        <f t="shared" si="44"/>
        <v/>
      </c>
      <c r="CF65" s="128" t="str">
        <f t="shared" si="24"/>
        <v/>
      </c>
      <c r="CG65" s="128" t="e">
        <f t="shared" ca="1" si="54"/>
        <v>#N/A</v>
      </c>
      <c r="CH65" s="128" t="e">
        <f ca="1">IF(CG65="","",VLOOKUP(CG65,単価設定!$A$3:$F$478,6,FALSE))</f>
        <v>#N/A</v>
      </c>
      <c r="CI65" s="128" t="e">
        <f t="shared" ca="1" si="55"/>
        <v>#N/A</v>
      </c>
      <c r="CJ65" s="128" t="e">
        <f ca="1">IF(CI65="","",VLOOKUP(CI65,単価設定!$A$3:$F$478,6,FALSE))</f>
        <v>#N/A</v>
      </c>
      <c r="CK65" s="128" t="e">
        <f t="shared" ca="1" si="27"/>
        <v>#N/A</v>
      </c>
      <c r="CL65" s="128" t="e">
        <f ca="1">SUM(CK$15:$CK65)</f>
        <v>#N/A</v>
      </c>
      <c r="CM65" s="128" t="e">
        <f t="shared" ca="1" si="28"/>
        <v>#N/A</v>
      </c>
      <c r="CN65" s="128" t="e">
        <f t="shared" ca="1" si="47"/>
        <v>#N/A</v>
      </c>
      <c r="CO65" s="128" t="e">
        <f t="shared" ca="1" si="29"/>
        <v>#N/A</v>
      </c>
      <c r="CP65" s="146" t="e">
        <f t="shared" ca="1" si="30"/>
        <v>#N/A</v>
      </c>
      <c r="CQ65" s="146" t="e">
        <f t="shared" ca="1" si="31"/>
        <v>#N/A</v>
      </c>
      <c r="CR65" s="146" t="e">
        <f t="shared" ca="1" si="32"/>
        <v>#N/A</v>
      </c>
      <c r="CS65" s="146" t="e">
        <f t="shared" ca="1" si="33"/>
        <v>#N/A</v>
      </c>
      <c r="CT65" s="128" t="e">
        <f ca="1">IF(BL65&lt;&gt;"",IF(COUNTIF(BL$15:BL65,BL65)=1,ROW(),""),"")</f>
        <v>#N/A</v>
      </c>
      <c r="CU65" s="128" t="e">
        <f ca="1">IF(CB65&lt;&gt;"",IF(COUNTIF(CB$15:CB65,CB65)=1,ROW(),""),"")</f>
        <v>#N/A</v>
      </c>
      <c r="CV65" s="128" t="e">
        <f ca="1">IF(CG65&lt;&gt;"",IF(COUNTIF(CG$15:CG65,CG65)=1,ROW(),""),"")</f>
        <v>#N/A</v>
      </c>
      <c r="CW65" s="146" t="e">
        <f ca="1">IF(CI65&lt;&gt;"",IF(COUNTIF(CI$15:CI65,CI65)=1,ROW(),""),"")</f>
        <v>#N/A</v>
      </c>
      <c r="CX65" s="128" t="str">
        <f t="shared" ca="1" si="34"/>
        <v/>
      </c>
      <c r="CY65" s="128" t="str">
        <f t="shared" ca="1" si="35"/>
        <v/>
      </c>
      <c r="CZ65" s="128" t="str">
        <f t="shared" ca="1" si="36"/>
        <v/>
      </c>
      <c r="DA65" s="146" t="str">
        <f t="shared" ca="1" si="37"/>
        <v/>
      </c>
      <c r="DC65" s="32"/>
      <c r="DD65" s="65"/>
      <c r="DE65" s="326"/>
      <c r="DF65" s="327"/>
      <c r="DG65" s="328"/>
      <c r="DH65" s="320"/>
      <c r="DI65" s="321"/>
      <c r="DJ65" s="321"/>
      <c r="DK65" s="321"/>
      <c r="DL65" s="321"/>
      <c r="DM65" s="321"/>
      <c r="DN65" s="321"/>
      <c r="DO65" s="321"/>
      <c r="DP65" s="322"/>
      <c r="DQ65" s="320"/>
      <c r="DR65" s="321"/>
      <c r="DS65" s="321"/>
      <c r="DT65" s="321"/>
      <c r="DU65" s="321"/>
      <c r="DV65" s="321"/>
      <c r="DW65" s="321"/>
      <c r="DX65" s="321"/>
      <c r="DY65" s="321"/>
      <c r="DZ65" s="321"/>
      <c r="EA65" s="321"/>
      <c r="EB65" s="321"/>
      <c r="EC65" s="322"/>
      <c r="ED65" s="320"/>
      <c r="EE65" s="321"/>
      <c r="EF65" s="321"/>
      <c r="EG65" s="321"/>
      <c r="EH65" s="321"/>
      <c r="EI65" s="321"/>
      <c r="EJ65" s="321"/>
      <c r="EK65" s="321"/>
      <c r="EL65" s="322"/>
      <c r="EM65" s="320"/>
      <c r="EN65" s="321"/>
      <c r="EO65" s="321"/>
      <c r="EP65" s="321"/>
      <c r="EQ65" s="322"/>
      <c r="ER65" s="320"/>
      <c r="ES65" s="321"/>
      <c r="ET65" s="321"/>
      <c r="EU65" s="321"/>
      <c r="EV65" s="321"/>
      <c r="EW65" s="321"/>
      <c r="EX65" s="321"/>
      <c r="EY65" s="321"/>
      <c r="EZ65" s="321"/>
      <c r="FA65" s="321"/>
      <c r="FB65" s="322"/>
      <c r="FC65" s="320"/>
      <c r="FD65" s="321"/>
      <c r="FE65" s="321"/>
      <c r="FF65" s="322"/>
      <c r="FG65" s="64"/>
    </row>
    <row r="66" spans="1:163" ht="18" customHeight="1" x14ac:dyDescent="0.15">
      <c r="B66" s="244"/>
      <c r="C66" s="244"/>
      <c r="D66" s="244"/>
      <c r="E66" s="268" t="str">
        <f>IF(B66="","",TEXT(TEXT(請求書!$D$15,"YYYY/MM") &amp; "/" &amp; TEXT(B66,"00"),"AAA"))</f>
        <v/>
      </c>
      <c r="F66" s="269"/>
      <c r="G66" s="269"/>
      <c r="H66" s="270"/>
      <c r="I66" s="271"/>
      <c r="J66" s="271"/>
      <c r="K66" s="271"/>
      <c r="L66" s="271"/>
      <c r="M66" s="271"/>
      <c r="N66" s="271"/>
      <c r="O66" s="272" t="str">
        <f t="shared" si="56"/>
        <v/>
      </c>
      <c r="P66" s="272"/>
      <c r="Q66" s="273" t="str">
        <f>IF(AND(I66&lt;&gt;"",L66&lt;&gt;""),HOUR(O66)*60+MINUTE(O66),"")</f>
        <v/>
      </c>
      <c r="R66" s="274"/>
      <c r="S66" s="274"/>
      <c r="T66" s="274"/>
      <c r="U66" s="274"/>
      <c r="V66" s="275"/>
      <c r="W66" s="276" t="str">
        <f t="shared" si="57"/>
        <v/>
      </c>
      <c r="X66" s="277"/>
      <c r="Y66" s="277"/>
      <c r="Z66" s="277"/>
      <c r="AA66" s="278"/>
      <c r="AB66" s="249"/>
      <c r="AC66" s="250"/>
      <c r="AD66" s="249"/>
      <c r="AE66" s="250"/>
      <c r="AF66" s="251" t="str">
        <f t="shared" si="49"/>
        <v/>
      </c>
      <c r="AG66" s="252"/>
      <c r="AH66" s="253"/>
      <c r="AI66" s="254" t="str">
        <f>IF(I66="","",I66)</f>
        <v/>
      </c>
      <c r="AJ66" s="255"/>
      <c r="AK66" s="256"/>
      <c r="AL66" s="254" t="str">
        <f>IF(L66="","",L66)</f>
        <v/>
      </c>
      <c r="AM66" s="255"/>
      <c r="AN66" s="256"/>
      <c r="AO66" s="315"/>
      <c r="AP66" s="315"/>
      <c r="AQ66" s="315"/>
      <c r="AR66" s="315"/>
      <c r="AS66" s="244"/>
      <c r="AT66" s="244"/>
      <c r="AU66" s="244"/>
      <c r="AV66" s="244"/>
      <c r="AW66" s="100"/>
      <c r="AX66" s="90" t="e">
        <f t="shared" ca="1" si="4"/>
        <v>#N/A</v>
      </c>
      <c r="AY66" s="124" t="str">
        <f t="shared" si="39"/>
        <v/>
      </c>
      <c r="AZ66" s="125" t="str">
        <f t="shared" si="40"/>
        <v/>
      </c>
      <c r="BA66" s="126" t="str">
        <f t="shared" si="5"/>
        <v/>
      </c>
      <c r="BB66" s="126" t="str">
        <f t="shared" si="6"/>
        <v/>
      </c>
      <c r="BC66" s="127" t="str">
        <f t="shared" si="7"/>
        <v/>
      </c>
      <c r="BD66" s="127" t="str">
        <f t="shared" si="8"/>
        <v/>
      </c>
      <c r="BE66" s="126" t="str">
        <f t="shared" si="9"/>
        <v/>
      </c>
      <c r="BF66" s="126" t="str">
        <f t="shared" si="10"/>
        <v/>
      </c>
      <c r="BG66" s="128" t="str">
        <f t="shared" si="41"/>
        <v/>
      </c>
      <c r="BH66" s="124" t="str">
        <f t="shared" si="1"/>
        <v/>
      </c>
      <c r="BI66" s="128" t="e">
        <f ca="1">IF(AND($AX66&lt;&gt;"",BE66&lt;&gt;"",BG66&gt;=IF(BG67="",0,BG67)),SUM(INDIRECT("bh"&amp;ROW()-BG66+1):BH66),"")</f>
        <v>#N/A</v>
      </c>
      <c r="BJ66" s="128" t="e">
        <f t="shared" ca="1" si="11"/>
        <v>#N/A</v>
      </c>
      <c r="BK66" s="128" t="e">
        <f t="shared" ca="1" si="12"/>
        <v>#N/A</v>
      </c>
      <c r="BL66" s="128" t="e">
        <f ca="1">IF(BK66="","",LEFT(AX66,3)&amp;TEXT(VLOOKUP(BK66,基本設定!$D$3:$E$50,2,FALSE),"000"))</f>
        <v>#N/A</v>
      </c>
      <c r="BM66" s="128" t="e">
        <f ca="1">IF(BL66="","",VLOOKUP(BL66,単価設定!$A$3:$F$477,6,FALSE))</f>
        <v>#N/A</v>
      </c>
      <c r="BN66" s="128" t="str">
        <f t="shared" si="42"/>
        <v/>
      </c>
      <c r="BO66" s="128" t="str">
        <f t="shared" si="13"/>
        <v/>
      </c>
      <c r="BP66" s="124" t="str">
        <f t="shared" si="50"/>
        <v/>
      </c>
      <c r="BQ66" s="128" t="str">
        <f t="shared" si="51"/>
        <v/>
      </c>
      <c r="BR66" s="129" t="str">
        <f t="shared" si="52"/>
        <v/>
      </c>
      <c r="BS66" s="129" t="str">
        <f t="shared" si="53"/>
        <v/>
      </c>
      <c r="BT66" s="127" t="str">
        <f t="shared" si="18"/>
        <v/>
      </c>
      <c r="BU66" s="127" t="str">
        <f t="shared" si="19"/>
        <v/>
      </c>
      <c r="BV66" s="126" t="str">
        <f t="shared" si="20"/>
        <v/>
      </c>
      <c r="BW66" s="126" t="str">
        <f t="shared" si="21"/>
        <v/>
      </c>
      <c r="BX66" s="128" t="str">
        <f t="shared" si="43"/>
        <v/>
      </c>
      <c r="BY66" s="124" t="str">
        <f t="shared" si="2"/>
        <v/>
      </c>
      <c r="BZ66" s="128" t="e">
        <f ca="1">IF(AND($AX66&lt;&gt;"",BV66&lt;&gt;"",BX66&gt;=IF(BX67="",0,BX67)),SUM(INDIRECT("by" &amp; ROW()-BX66+1):BY66),"")</f>
        <v>#N/A</v>
      </c>
      <c r="CA66" s="128" t="e">
        <f t="shared" ca="1" si="22"/>
        <v>#N/A</v>
      </c>
      <c r="CB66" s="128" t="e">
        <f t="shared" ca="1" si="23"/>
        <v>#N/A</v>
      </c>
      <c r="CC66" s="128" t="e">
        <f ca="1">IF(CB66="","",LEFT($AX66,3)&amp;TEXT(VLOOKUP(CB66,基本設定!$D$3:$E$50,2,FALSE),"100"))</f>
        <v>#N/A</v>
      </c>
      <c r="CD66" s="128" t="e">
        <f ca="1">IF(CC66="","",VLOOKUP(CC66,単価設定!$A$3:$F$477,6,FALSE))</f>
        <v>#N/A</v>
      </c>
      <c r="CE66" s="128" t="str">
        <f t="shared" si="44"/>
        <v/>
      </c>
      <c r="CF66" s="128" t="str">
        <f t="shared" si="24"/>
        <v/>
      </c>
      <c r="CG66" s="128" t="e">
        <f t="shared" ca="1" si="54"/>
        <v>#N/A</v>
      </c>
      <c r="CH66" s="128" t="e">
        <f ca="1">IF(CG66="","",VLOOKUP(CG66,単価設定!$A$3:$F$478,6,FALSE))</f>
        <v>#N/A</v>
      </c>
      <c r="CI66" s="128" t="e">
        <f t="shared" ca="1" si="55"/>
        <v>#N/A</v>
      </c>
      <c r="CJ66" s="128" t="e">
        <f ca="1">IF(CI66="","",VLOOKUP(CI66,単価設定!$A$3:$F$478,6,FALSE))</f>
        <v>#N/A</v>
      </c>
      <c r="CK66" s="128" t="e">
        <f t="shared" ca="1" si="27"/>
        <v>#N/A</v>
      </c>
      <c r="CL66" s="128" t="e">
        <f ca="1">SUM(CK$15:$CK66)</f>
        <v>#N/A</v>
      </c>
      <c r="CM66" s="128" t="e">
        <f t="shared" ca="1" si="28"/>
        <v>#N/A</v>
      </c>
      <c r="CN66" s="128" t="e">
        <f t="shared" ca="1" si="47"/>
        <v>#N/A</v>
      </c>
      <c r="CO66" s="128" t="e">
        <f t="shared" ca="1" si="29"/>
        <v>#N/A</v>
      </c>
      <c r="CP66" s="146" t="e">
        <f t="shared" ca="1" si="30"/>
        <v>#N/A</v>
      </c>
      <c r="CQ66" s="146" t="e">
        <f t="shared" ca="1" si="31"/>
        <v>#N/A</v>
      </c>
      <c r="CR66" s="146" t="e">
        <f t="shared" ca="1" si="32"/>
        <v>#N/A</v>
      </c>
      <c r="CS66" s="146" t="e">
        <f t="shared" ca="1" si="33"/>
        <v>#N/A</v>
      </c>
      <c r="CT66" s="128" t="e">
        <f ca="1">IF(BL66&lt;&gt;"",IF(COUNTIF(BL$15:BL66,BL66)=1,ROW(),""),"")</f>
        <v>#N/A</v>
      </c>
      <c r="CU66" s="128" t="e">
        <f ca="1">IF(CB66&lt;&gt;"",IF(COUNTIF(CB$15:CB66,CB66)=1,ROW(),""),"")</f>
        <v>#N/A</v>
      </c>
      <c r="CV66" s="128" t="e">
        <f ca="1">IF(CG66&lt;&gt;"",IF(COUNTIF(CG$15:CG66,CG66)=1,ROW(),""),"")</f>
        <v>#N/A</v>
      </c>
      <c r="CW66" s="146" t="e">
        <f ca="1">IF(CI66&lt;&gt;"",IF(COUNTIF(CI$15:CI66,CI66)=1,ROW(),""),"")</f>
        <v>#N/A</v>
      </c>
      <c r="CX66" s="128" t="str">
        <f t="shared" ca="1" si="34"/>
        <v/>
      </c>
      <c r="CY66" s="128" t="str">
        <f t="shared" ca="1" si="35"/>
        <v/>
      </c>
      <c r="CZ66" s="128" t="str">
        <f t="shared" ca="1" si="36"/>
        <v/>
      </c>
      <c r="DA66" s="146" t="str">
        <f t="shared" ca="1" si="37"/>
        <v/>
      </c>
      <c r="DD66" s="65"/>
      <c r="DE66" s="326"/>
      <c r="DF66" s="327"/>
      <c r="DG66" s="328"/>
      <c r="DH66" s="303" t="str">
        <f ca="1">IFERROR(VLOOKUP(TEXT(SMALL($CX$15:$DA$143,11),"000000"),単価設定!$A$3:$F$478,1,FALSE),"")</f>
        <v/>
      </c>
      <c r="DI66" s="304"/>
      <c r="DJ66" s="304"/>
      <c r="DK66" s="304"/>
      <c r="DL66" s="304"/>
      <c r="DM66" s="304"/>
      <c r="DN66" s="304"/>
      <c r="DO66" s="304"/>
      <c r="DP66" s="305"/>
      <c r="DQ66" s="306" t="str">
        <f ca="1">IF(ISERROR(VLOOKUP(DH66,単価設定!$A$3:$F$478,4,FALSE)),"",VLOOKUP(DH66,単価設定!$A$3:$F$478,4,FALSE))</f>
        <v/>
      </c>
      <c r="DR66" s="307"/>
      <c r="DS66" s="307"/>
      <c r="DT66" s="307"/>
      <c r="DU66" s="307"/>
      <c r="DV66" s="307"/>
      <c r="DW66" s="307"/>
      <c r="DX66" s="307"/>
      <c r="DY66" s="307"/>
      <c r="DZ66" s="307"/>
      <c r="EA66" s="307"/>
      <c r="EB66" s="307"/>
      <c r="EC66" s="308"/>
      <c r="ED66" s="264" t="str">
        <f ca="1">IF(ISERROR(VLOOKUP(DH66,単価設定!$A$3:$F$478,5,FALSE)),"",VLOOKUP(DH66,単価設定!$A$3:$F$478,5,FALSE))</f>
        <v/>
      </c>
      <c r="EE66" s="265"/>
      <c r="EF66" s="265"/>
      <c r="EG66" s="265"/>
      <c r="EH66" s="265"/>
      <c r="EI66" s="265"/>
      <c r="EJ66" s="265"/>
      <c r="EK66" s="265"/>
      <c r="EL66" s="281"/>
      <c r="EM66" s="303" t="str">
        <f ca="1">IF(DH66="","",COUNTIF($BL$15:$BL$143,DH66)+COUNTIF($CC$15:$CC$143,DH66)+COUNTIF($CG$15:$CG$143,DH66)+COUNTIF($CI$15:$CI$143,DH66))</f>
        <v/>
      </c>
      <c r="EN66" s="304"/>
      <c r="EO66" s="304"/>
      <c r="EP66" s="304"/>
      <c r="EQ66" s="305"/>
      <c r="ER66" s="264" t="str">
        <f ca="1">IF(AND(ED66&lt;&gt;"",EM66&lt;&gt;""),IF(ED66*EM66=0,"",ED66*EM66),"")</f>
        <v/>
      </c>
      <c r="ES66" s="265"/>
      <c r="ET66" s="265"/>
      <c r="EU66" s="265"/>
      <c r="EV66" s="265"/>
      <c r="EW66" s="265"/>
      <c r="EX66" s="265"/>
      <c r="EY66" s="265"/>
      <c r="EZ66" s="265"/>
      <c r="FA66" s="265"/>
      <c r="FB66" s="281"/>
      <c r="FC66" s="258"/>
      <c r="FD66" s="259"/>
      <c r="FE66" s="259"/>
      <c r="FF66" s="260"/>
      <c r="FG66" s="64"/>
    </row>
    <row r="67" spans="1:163" ht="18" customHeight="1" x14ac:dyDescent="0.15">
      <c r="B67" s="244"/>
      <c r="C67" s="244"/>
      <c r="D67" s="244"/>
      <c r="E67" s="268" t="str">
        <f>IF(B67="","",TEXT(TEXT(請求書!$D$15,"YYYY/MM") &amp; "/" &amp; TEXT(B67,"00"),"AAA"))</f>
        <v/>
      </c>
      <c r="F67" s="269"/>
      <c r="G67" s="269"/>
      <c r="H67" s="270"/>
      <c r="I67" s="271"/>
      <c r="J67" s="271"/>
      <c r="K67" s="271"/>
      <c r="L67" s="271"/>
      <c r="M67" s="271"/>
      <c r="N67" s="271"/>
      <c r="O67" s="272" t="str">
        <f t="shared" si="56"/>
        <v/>
      </c>
      <c r="P67" s="272"/>
      <c r="Q67" s="273" t="str">
        <f>IF(AND(I67&lt;&gt;"",L67&lt;&gt;""),HOUR(O67)*60+MINUTE(O67),"")</f>
        <v/>
      </c>
      <c r="R67" s="274"/>
      <c r="S67" s="274"/>
      <c r="T67" s="274"/>
      <c r="U67" s="274"/>
      <c r="V67" s="275"/>
      <c r="W67" s="276" t="str">
        <f t="shared" si="57"/>
        <v/>
      </c>
      <c r="X67" s="277"/>
      <c r="Y67" s="277"/>
      <c r="Z67" s="277"/>
      <c r="AA67" s="278"/>
      <c r="AB67" s="249"/>
      <c r="AC67" s="250"/>
      <c r="AD67" s="249"/>
      <c r="AE67" s="250"/>
      <c r="AF67" s="251" t="str">
        <f t="shared" si="49"/>
        <v/>
      </c>
      <c r="AG67" s="252"/>
      <c r="AH67" s="253"/>
      <c r="AI67" s="254" t="str">
        <f t="shared" ref="AI67:AI69" si="58">IF(I67="","",I67)</f>
        <v/>
      </c>
      <c r="AJ67" s="255"/>
      <c r="AK67" s="256"/>
      <c r="AL67" s="254" t="str">
        <f t="shared" ref="AL67:AL94" si="59">IF(L67="","",L67)</f>
        <v/>
      </c>
      <c r="AM67" s="255"/>
      <c r="AN67" s="256"/>
      <c r="AO67" s="315"/>
      <c r="AP67" s="315"/>
      <c r="AQ67" s="315"/>
      <c r="AR67" s="315"/>
      <c r="AS67" s="244"/>
      <c r="AT67" s="244"/>
      <c r="AU67" s="244"/>
      <c r="AV67" s="244"/>
      <c r="AW67" s="100"/>
      <c r="AX67" s="90" t="e">
        <f t="shared" ca="1" si="4"/>
        <v>#N/A</v>
      </c>
      <c r="AY67" s="124" t="str">
        <f t="shared" si="39"/>
        <v/>
      </c>
      <c r="AZ67" s="125" t="str">
        <f t="shared" si="40"/>
        <v/>
      </c>
      <c r="BA67" s="126" t="str">
        <f t="shared" si="5"/>
        <v/>
      </c>
      <c r="BB67" s="126" t="str">
        <f t="shared" si="6"/>
        <v/>
      </c>
      <c r="BC67" s="127" t="str">
        <f t="shared" si="7"/>
        <v/>
      </c>
      <c r="BD67" s="127" t="str">
        <f t="shared" si="8"/>
        <v/>
      </c>
      <c r="BE67" s="126" t="str">
        <f t="shared" si="9"/>
        <v/>
      </c>
      <c r="BF67" s="126" t="str">
        <f t="shared" si="10"/>
        <v/>
      </c>
      <c r="BG67" s="128" t="str">
        <f t="shared" si="41"/>
        <v/>
      </c>
      <c r="BH67" s="124" t="str">
        <f t="shared" si="1"/>
        <v/>
      </c>
      <c r="BI67" s="128" t="e">
        <f ca="1">IF(AND($AX67&lt;&gt;"",BE67&lt;&gt;"",BG67&gt;=IF(BG68="",0,BG68)),SUM(INDIRECT("bh"&amp;ROW()-BG67+1):BH67),"")</f>
        <v>#N/A</v>
      </c>
      <c r="BJ67" s="128" t="e">
        <f t="shared" ca="1" si="11"/>
        <v>#N/A</v>
      </c>
      <c r="BK67" s="128" t="e">
        <f t="shared" ca="1" si="12"/>
        <v>#N/A</v>
      </c>
      <c r="BL67" s="128" t="e">
        <f ca="1">IF(BK67="","",LEFT(AX67,3)&amp;TEXT(VLOOKUP(BK67,基本設定!$D$3:$E$50,2,FALSE),"000"))</f>
        <v>#N/A</v>
      </c>
      <c r="BM67" s="128" t="e">
        <f ca="1">IF(BL67="","",VLOOKUP(BL67,単価設定!$A$3:$F$477,6,FALSE))</f>
        <v>#N/A</v>
      </c>
      <c r="BN67" s="128" t="str">
        <f t="shared" si="42"/>
        <v/>
      </c>
      <c r="BO67" s="128" t="str">
        <f t="shared" si="13"/>
        <v/>
      </c>
      <c r="BP67" s="124" t="str">
        <f t="shared" si="50"/>
        <v/>
      </c>
      <c r="BQ67" s="128" t="str">
        <f t="shared" si="51"/>
        <v/>
      </c>
      <c r="BR67" s="129" t="str">
        <f t="shared" si="52"/>
        <v/>
      </c>
      <c r="BS67" s="129" t="str">
        <f t="shared" si="53"/>
        <v/>
      </c>
      <c r="BT67" s="127" t="str">
        <f t="shared" si="18"/>
        <v/>
      </c>
      <c r="BU67" s="127" t="str">
        <f t="shared" si="19"/>
        <v/>
      </c>
      <c r="BV67" s="126" t="str">
        <f t="shared" si="20"/>
        <v/>
      </c>
      <c r="BW67" s="126" t="str">
        <f t="shared" si="21"/>
        <v/>
      </c>
      <c r="BX67" s="128" t="str">
        <f t="shared" si="43"/>
        <v/>
      </c>
      <c r="BY67" s="124" t="str">
        <f t="shared" si="2"/>
        <v/>
      </c>
      <c r="BZ67" s="128" t="e">
        <f ca="1">IF(AND($AX67&lt;&gt;"",BV67&lt;&gt;"",BX67&gt;=IF(BX68="",0,BX68)),SUM(INDIRECT("by" &amp; ROW()-BX67+1):BY67),"")</f>
        <v>#N/A</v>
      </c>
      <c r="CA67" s="128" t="e">
        <f t="shared" ca="1" si="22"/>
        <v>#N/A</v>
      </c>
      <c r="CB67" s="128" t="e">
        <f t="shared" ca="1" si="23"/>
        <v>#N/A</v>
      </c>
      <c r="CC67" s="128" t="e">
        <f ca="1">IF(CB67="","",LEFT($AX67,3)&amp;TEXT(VLOOKUP(CB67,基本設定!$D$3:$E$50,2,FALSE),"100"))</f>
        <v>#N/A</v>
      </c>
      <c r="CD67" s="128" t="e">
        <f ca="1">IF(CC67="","",VLOOKUP(CC67,単価設定!$A$3:$F$477,6,FALSE))</f>
        <v>#N/A</v>
      </c>
      <c r="CE67" s="128" t="str">
        <f t="shared" si="44"/>
        <v/>
      </c>
      <c r="CF67" s="128" t="str">
        <f t="shared" si="24"/>
        <v/>
      </c>
      <c r="CG67" s="128" t="e">
        <f t="shared" ca="1" si="54"/>
        <v>#N/A</v>
      </c>
      <c r="CH67" s="128" t="e">
        <f ca="1">IF(CG67="","",VLOOKUP(CG67,単価設定!$A$3:$F$478,6,FALSE))</f>
        <v>#N/A</v>
      </c>
      <c r="CI67" s="128" t="e">
        <f t="shared" ca="1" si="55"/>
        <v>#N/A</v>
      </c>
      <c r="CJ67" s="128" t="e">
        <f ca="1">IF(CI67="","",VLOOKUP(CI67,単価設定!$A$3:$F$478,6,FALSE))</f>
        <v>#N/A</v>
      </c>
      <c r="CK67" s="128" t="e">
        <f t="shared" ca="1" si="27"/>
        <v>#N/A</v>
      </c>
      <c r="CL67" s="128" t="e">
        <f ca="1">SUM(CK$15:$CK67)</f>
        <v>#N/A</v>
      </c>
      <c r="CM67" s="128" t="e">
        <f t="shared" ca="1" si="28"/>
        <v>#N/A</v>
      </c>
      <c r="CN67" s="128" t="e">
        <f t="shared" ca="1" si="47"/>
        <v>#N/A</v>
      </c>
      <c r="CO67" s="128" t="e">
        <f t="shared" ca="1" si="29"/>
        <v>#N/A</v>
      </c>
      <c r="CP67" s="146" t="e">
        <f t="shared" ca="1" si="30"/>
        <v>#N/A</v>
      </c>
      <c r="CQ67" s="146" t="e">
        <f t="shared" ca="1" si="31"/>
        <v>#N/A</v>
      </c>
      <c r="CR67" s="146" t="e">
        <f t="shared" ca="1" si="32"/>
        <v>#N/A</v>
      </c>
      <c r="CS67" s="146" t="e">
        <f t="shared" ca="1" si="33"/>
        <v>#N/A</v>
      </c>
      <c r="CT67" s="128" t="e">
        <f ca="1">IF(BL67&lt;&gt;"",IF(COUNTIF(BL$15:BL67,BL67)=1,ROW(),""),"")</f>
        <v>#N/A</v>
      </c>
      <c r="CU67" s="128" t="e">
        <f ca="1">IF(CB67&lt;&gt;"",IF(COUNTIF(CB$15:CB67,CB67)=1,ROW(),""),"")</f>
        <v>#N/A</v>
      </c>
      <c r="CV67" s="128" t="e">
        <f ca="1">IF(CG67&lt;&gt;"",IF(COUNTIF(CG$15:CG67,CG67)=1,ROW(),""),"")</f>
        <v>#N/A</v>
      </c>
      <c r="CW67" s="146" t="e">
        <f ca="1">IF(CI67&lt;&gt;"",IF(COUNTIF(CI$15:CI67,CI67)=1,ROW(),""),"")</f>
        <v>#N/A</v>
      </c>
      <c r="CX67" s="128" t="str">
        <f t="shared" ca="1" si="34"/>
        <v/>
      </c>
      <c r="CY67" s="128" t="str">
        <f t="shared" ca="1" si="35"/>
        <v/>
      </c>
      <c r="CZ67" s="128" t="str">
        <f t="shared" ca="1" si="36"/>
        <v/>
      </c>
      <c r="DA67" s="146" t="str">
        <f t="shared" ca="1" si="37"/>
        <v/>
      </c>
      <c r="DD67" s="65"/>
      <c r="DE67" s="326"/>
      <c r="DF67" s="327"/>
      <c r="DG67" s="328"/>
      <c r="DH67" s="211"/>
      <c r="DI67" s="212"/>
      <c r="DJ67" s="212"/>
      <c r="DK67" s="212"/>
      <c r="DL67" s="212"/>
      <c r="DM67" s="212"/>
      <c r="DN67" s="212"/>
      <c r="DO67" s="212"/>
      <c r="DP67" s="213"/>
      <c r="DQ67" s="312"/>
      <c r="DR67" s="313"/>
      <c r="DS67" s="313"/>
      <c r="DT67" s="313"/>
      <c r="DU67" s="313"/>
      <c r="DV67" s="313"/>
      <c r="DW67" s="313"/>
      <c r="DX67" s="313"/>
      <c r="DY67" s="313"/>
      <c r="DZ67" s="313"/>
      <c r="EA67" s="313"/>
      <c r="EB67" s="313"/>
      <c r="EC67" s="314"/>
      <c r="ED67" s="266"/>
      <c r="EE67" s="267"/>
      <c r="EF67" s="267"/>
      <c r="EG67" s="267"/>
      <c r="EH67" s="267"/>
      <c r="EI67" s="267"/>
      <c r="EJ67" s="267"/>
      <c r="EK67" s="267"/>
      <c r="EL67" s="282"/>
      <c r="EM67" s="211"/>
      <c r="EN67" s="212"/>
      <c r="EO67" s="212"/>
      <c r="EP67" s="212"/>
      <c r="EQ67" s="213"/>
      <c r="ER67" s="266"/>
      <c r="ES67" s="267"/>
      <c r="ET67" s="267"/>
      <c r="EU67" s="267"/>
      <c r="EV67" s="267"/>
      <c r="EW67" s="267"/>
      <c r="EX67" s="267"/>
      <c r="EY67" s="267"/>
      <c r="EZ67" s="267"/>
      <c r="FA67" s="267"/>
      <c r="FB67" s="282"/>
      <c r="FC67" s="261"/>
      <c r="FD67" s="262"/>
      <c r="FE67" s="262"/>
      <c r="FF67" s="263"/>
      <c r="FG67" s="64"/>
    </row>
    <row r="68" spans="1:163" ht="18" customHeight="1" x14ac:dyDescent="0.15">
      <c r="B68" s="244"/>
      <c r="C68" s="244"/>
      <c r="D68" s="244"/>
      <c r="E68" s="268" t="str">
        <f>IF(B68="","",TEXT(TEXT(請求書!$D$15,"YYYY/MM") &amp; "/" &amp; TEXT(B68,"00"),"AAA"))</f>
        <v/>
      </c>
      <c r="F68" s="269"/>
      <c r="G68" s="269"/>
      <c r="H68" s="270"/>
      <c r="I68" s="271"/>
      <c r="J68" s="271"/>
      <c r="K68" s="271"/>
      <c r="L68" s="271"/>
      <c r="M68" s="271"/>
      <c r="N68" s="271"/>
      <c r="O68" s="272" t="str">
        <f t="shared" si="56"/>
        <v/>
      </c>
      <c r="P68" s="272"/>
      <c r="Q68" s="273" t="str">
        <f t="shared" ref="Q68:Q94" si="60">IF(AND(I68&lt;&gt;"",L68&lt;&gt;""),HOUR(O68)*60+MINUTE(O68),"")</f>
        <v/>
      </c>
      <c r="R68" s="274"/>
      <c r="S68" s="274"/>
      <c r="T68" s="274"/>
      <c r="U68" s="274"/>
      <c r="V68" s="275"/>
      <c r="W68" s="276" t="str">
        <f t="shared" si="57"/>
        <v/>
      </c>
      <c r="X68" s="277"/>
      <c r="Y68" s="277"/>
      <c r="Z68" s="277"/>
      <c r="AA68" s="278"/>
      <c r="AB68" s="249"/>
      <c r="AC68" s="250"/>
      <c r="AD68" s="249"/>
      <c r="AE68" s="250"/>
      <c r="AF68" s="251" t="str">
        <f t="shared" si="49"/>
        <v/>
      </c>
      <c r="AG68" s="252"/>
      <c r="AH68" s="253"/>
      <c r="AI68" s="254" t="str">
        <f t="shared" si="58"/>
        <v/>
      </c>
      <c r="AJ68" s="255"/>
      <c r="AK68" s="256"/>
      <c r="AL68" s="254" t="str">
        <f t="shared" si="59"/>
        <v/>
      </c>
      <c r="AM68" s="255"/>
      <c r="AN68" s="256"/>
      <c r="AO68" s="315"/>
      <c r="AP68" s="315"/>
      <c r="AQ68" s="315"/>
      <c r="AR68" s="315"/>
      <c r="AS68" s="244"/>
      <c r="AT68" s="244"/>
      <c r="AU68" s="244"/>
      <c r="AV68" s="244"/>
      <c r="AW68" s="100"/>
      <c r="AX68" s="90" t="e">
        <f t="shared" ca="1" si="4"/>
        <v>#N/A</v>
      </c>
      <c r="AY68" s="124" t="str">
        <f t="shared" si="39"/>
        <v/>
      </c>
      <c r="AZ68" s="125" t="str">
        <f t="shared" si="40"/>
        <v/>
      </c>
      <c r="BA68" s="126" t="str">
        <f t="shared" si="5"/>
        <v/>
      </c>
      <c r="BB68" s="126" t="str">
        <f t="shared" si="6"/>
        <v/>
      </c>
      <c r="BC68" s="127" t="str">
        <f t="shared" si="7"/>
        <v/>
      </c>
      <c r="BD68" s="127" t="str">
        <f t="shared" si="8"/>
        <v/>
      </c>
      <c r="BE68" s="126" t="str">
        <f t="shared" si="9"/>
        <v/>
      </c>
      <c r="BF68" s="126" t="str">
        <f t="shared" si="10"/>
        <v/>
      </c>
      <c r="BG68" s="128" t="str">
        <f t="shared" si="41"/>
        <v/>
      </c>
      <c r="BH68" s="124" t="str">
        <f t="shared" si="1"/>
        <v/>
      </c>
      <c r="BI68" s="128" t="e">
        <f ca="1">IF(AND($AX68&lt;&gt;"",BE68&lt;&gt;"",BG68&gt;=IF(BG69="",0,BG69)),SUM(INDIRECT("bh"&amp;ROW()-BG68+1):BH68),"")</f>
        <v>#N/A</v>
      </c>
      <c r="BJ68" s="128" t="e">
        <f t="shared" ca="1" si="11"/>
        <v>#N/A</v>
      </c>
      <c r="BK68" s="128" t="e">
        <f t="shared" ca="1" si="12"/>
        <v>#N/A</v>
      </c>
      <c r="BL68" s="128" t="e">
        <f ca="1">IF(BK68="","",LEFT(AX68,3)&amp;TEXT(VLOOKUP(BK68,基本設定!$D$3:$E$50,2,FALSE),"000"))</f>
        <v>#N/A</v>
      </c>
      <c r="BM68" s="128" t="e">
        <f ca="1">IF(BL68="","",VLOOKUP(BL68,単価設定!$A$3:$F$477,6,FALSE))</f>
        <v>#N/A</v>
      </c>
      <c r="BN68" s="128" t="str">
        <f t="shared" si="42"/>
        <v/>
      </c>
      <c r="BO68" s="128" t="str">
        <f t="shared" si="13"/>
        <v/>
      </c>
      <c r="BP68" s="124" t="str">
        <f t="shared" si="50"/>
        <v/>
      </c>
      <c r="BQ68" s="128" t="str">
        <f t="shared" si="51"/>
        <v/>
      </c>
      <c r="BR68" s="129" t="str">
        <f t="shared" si="52"/>
        <v/>
      </c>
      <c r="BS68" s="129" t="str">
        <f t="shared" si="53"/>
        <v/>
      </c>
      <c r="BT68" s="127" t="str">
        <f t="shared" si="18"/>
        <v/>
      </c>
      <c r="BU68" s="127" t="str">
        <f t="shared" si="19"/>
        <v/>
      </c>
      <c r="BV68" s="126" t="str">
        <f t="shared" si="20"/>
        <v/>
      </c>
      <c r="BW68" s="126" t="str">
        <f t="shared" si="21"/>
        <v/>
      </c>
      <c r="BX68" s="128" t="str">
        <f t="shared" si="43"/>
        <v/>
      </c>
      <c r="BY68" s="124" t="str">
        <f t="shared" si="2"/>
        <v/>
      </c>
      <c r="BZ68" s="128" t="e">
        <f ca="1">IF(AND($AX68&lt;&gt;"",BV68&lt;&gt;"",BX68&gt;=IF(BX69="",0,BX69)),SUM(INDIRECT("by" &amp; ROW()-BX68+1):BY68),"")</f>
        <v>#N/A</v>
      </c>
      <c r="CA68" s="128" t="e">
        <f t="shared" ca="1" si="22"/>
        <v>#N/A</v>
      </c>
      <c r="CB68" s="128" t="e">
        <f t="shared" ca="1" si="23"/>
        <v>#N/A</v>
      </c>
      <c r="CC68" s="128" t="e">
        <f ca="1">IF(CB68="","",LEFT($AX68,3)&amp;TEXT(VLOOKUP(CB68,基本設定!$D$3:$E$50,2,FALSE),"100"))</f>
        <v>#N/A</v>
      </c>
      <c r="CD68" s="128" t="e">
        <f ca="1">IF(CC68="","",VLOOKUP(CC68,単価設定!$A$3:$F$477,6,FALSE))</f>
        <v>#N/A</v>
      </c>
      <c r="CE68" s="128" t="str">
        <f t="shared" si="44"/>
        <v/>
      </c>
      <c r="CF68" s="128" t="str">
        <f t="shared" si="24"/>
        <v/>
      </c>
      <c r="CG68" s="128" t="e">
        <f t="shared" ca="1" si="54"/>
        <v>#N/A</v>
      </c>
      <c r="CH68" s="128" t="e">
        <f ca="1">IF(CG68="","",VLOOKUP(CG68,単価設定!$A$3:$F$478,6,FALSE))</f>
        <v>#N/A</v>
      </c>
      <c r="CI68" s="128" t="e">
        <f t="shared" ca="1" si="55"/>
        <v>#N/A</v>
      </c>
      <c r="CJ68" s="128" t="e">
        <f ca="1">IF(CI68="","",VLOOKUP(CI68,単価設定!$A$3:$F$478,6,FALSE))</f>
        <v>#N/A</v>
      </c>
      <c r="CK68" s="128" t="e">
        <f t="shared" ca="1" si="27"/>
        <v>#N/A</v>
      </c>
      <c r="CL68" s="128" t="e">
        <f ca="1">SUM(CK$15:$CK68)</f>
        <v>#N/A</v>
      </c>
      <c r="CM68" s="128" t="e">
        <f t="shared" ca="1" si="28"/>
        <v>#N/A</v>
      </c>
      <c r="CN68" s="128" t="e">
        <f t="shared" ca="1" si="47"/>
        <v>#N/A</v>
      </c>
      <c r="CO68" s="128" t="e">
        <f t="shared" ca="1" si="29"/>
        <v>#N/A</v>
      </c>
      <c r="CP68" s="146" t="e">
        <f t="shared" ca="1" si="30"/>
        <v>#N/A</v>
      </c>
      <c r="CQ68" s="146" t="e">
        <f t="shared" ca="1" si="31"/>
        <v>#N/A</v>
      </c>
      <c r="CR68" s="146" t="e">
        <f t="shared" ca="1" si="32"/>
        <v>#N/A</v>
      </c>
      <c r="CS68" s="146" t="e">
        <f t="shared" ca="1" si="33"/>
        <v>#N/A</v>
      </c>
      <c r="CT68" s="128" t="e">
        <f ca="1">IF(BL68&lt;&gt;"",IF(COUNTIF(BL$15:BL68,BL68)=1,ROW(),""),"")</f>
        <v>#N/A</v>
      </c>
      <c r="CU68" s="128" t="e">
        <f ca="1">IF(CB68&lt;&gt;"",IF(COUNTIF(CB$15:CB68,CB68)=1,ROW(),""),"")</f>
        <v>#N/A</v>
      </c>
      <c r="CV68" s="128" t="e">
        <f ca="1">IF(CG68&lt;&gt;"",IF(COUNTIF(CG$15:CG68,CG68)=1,ROW(),""),"")</f>
        <v>#N/A</v>
      </c>
      <c r="CW68" s="146" t="e">
        <f ca="1">IF(CI68&lt;&gt;"",IF(COUNTIF(CI$15:CI68,CI68)=1,ROW(),""),"")</f>
        <v>#N/A</v>
      </c>
      <c r="CX68" s="128" t="str">
        <f t="shared" ca="1" si="34"/>
        <v/>
      </c>
      <c r="CY68" s="128" t="str">
        <f t="shared" ca="1" si="35"/>
        <v/>
      </c>
      <c r="CZ68" s="128" t="str">
        <f t="shared" ca="1" si="36"/>
        <v/>
      </c>
      <c r="DA68" s="146" t="str">
        <f t="shared" ca="1" si="37"/>
        <v/>
      </c>
      <c r="DD68" s="65"/>
      <c r="DE68" s="326"/>
      <c r="DF68" s="327"/>
      <c r="DG68" s="328"/>
      <c r="DH68" s="303" t="str">
        <f ca="1">IFERROR(VLOOKUP(TEXT(SMALL($CX$15:$DA$143,12),"000000"),単価設定!$A$3:$F$478,1,FALSE),"")</f>
        <v/>
      </c>
      <c r="DI68" s="304"/>
      <c r="DJ68" s="304"/>
      <c r="DK68" s="304"/>
      <c r="DL68" s="304"/>
      <c r="DM68" s="304"/>
      <c r="DN68" s="304"/>
      <c r="DO68" s="304"/>
      <c r="DP68" s="305"/>
      <c r="DQ68" s="306" t="str">
        <f ca="1">IF(ISERROR(VLOOKUP(DH68,単価設定!$A$3:$F$478,4,FALSE)),"",VLOOKUP(DH68,単価設定!$A$3:$F$478,4,FALSE))</f>
        <v/>
      </c>
      <c r="DR68" s="307"/>
      <c r="DS68" s="307"/>
      <c r="DT68" s="307"/>
      <c r="DU68" s="307"/>
      <c r="DV68" s="307"/>
      <c r="DW68" s="307"/>
      <c r="DX68" s="307"/>
      <c r="DY68" s="307"/>
      <c r="DZ68" s="307"/>
      <c r="EA68" s="307"/>
      <c r="EB68" s="307"/>
      <c r="EC68" s="308"/>
      <c r="ED68" s="264" t="str">
        <f ca="1">IF(ISERROR(VLOOKUP(DH68,単価設定!$A$3:$F$478,5,FALSE)),"",VLOOKUP(DH68,単価設定!$A$3:$F$478,5,FALSE))</f>
        <v/>
      </c>
      <c r="EE68" s="265"/>
      <c r="EF68" s="265"/>
      <c r="EG68" s="265"/>
      <c r="EH68" s="265"/>
      <c r="EI68" s="265"/>
      <c r="EJ68" s="265"/>
      <c r="EK68" s="265"/>
      <c r="EL68" s="281"/>
      <c r="EM68" s="303" t="str">
        <f ca="1">IF(DH68="","",COUNTIF($BL$15:$BL$143,DH68)+COUNTIF($CC$15:$CC$143,DH68)+COUNTIF($CG$15:$CG$143,DH68)+COUNTIF($CI$15:$CI$143,DH68))</f>
        <v/>
      </c>
      <c r="EN68" s="304"/>
      <c r="EO68" s="304"/>
      <c r="EP68" s="304"/>
      <c r="EQ68" s="305"/>
      <c r="ER68" s="264" t="str">
        <f ca="1">IF(AND(ED68&lt;&gt;"",EM68&lt;&gt;""),IF(ED68*EM68=0,"",ED68*EM68),"")</f>
        <v/>
      </c>
      <c r="ES68" s="265"/>
      <c r="ET68" s="265"/>
      <c r="EU68" s="265"/>
      <c r="EV68" s="265"/>
      <c r="EW68" s="265"/>
      <c r="EX68" s="265"/>
      <c r="EY68" s="265"/>
      <c r="EZ68" s="265"/>
      <c r="FA68" s="265"/>
      <c r="FB68" s="281"/>
      <c r="FC68" s="258"/>
      <c r="FD68" s="259"/>
      <c r="FE68" s="259"/>
      <c r="FF68" s="260"/>
      <c r="FG68" s="64"/>
    </row>
    <row r="69" spans="1:163" ht="18" customHeight="1" x14ac:dyDescent="0.15">
      <c r="B69" s="244"/>
      <c r="C69" s="244"/>
      <c r="D69" s="244"/>
      <c r="E69" s="268" t="str">
        <f>IF(B69="","",TEXT(TEXT(請求書!$D$15,"YYYY/MM") &amp; "/" &amp; TEXT(B69,"00"),"AAA"))</f>
        <v/>
      </c>
      <c r="F69" s="269"/>
      <c r="G69" s="269"/>
      <c r="H69" s="270"/>
      <c r="I69" s="271"/>
      <c r="J69" s="271"/>
      <c r="K69" s="271"/>
      <c r="L69" s="271"/>
      <c r="M69" s="271"/>
      <c r="N69" s="271"/>
      <c r="O69" s="272" t="str">
        <f t="shared" si="56"/>
        <v/>
      </c>
      <c r="P69" s="272"/>
      <c r="Q69" s="273" t="str">
        <f t="shared" si="60"/>
        <v/>
      </c>
      <c r="R69" s="274"/>
      <c r="S69" s="274"/>
      <c r="T69" s="274"/>
      <c r="U69" s="274"/>
      <c r="V69" s="275"/>
      <c r="W69" s="276" t="str">
        <f t="shared" si="57"/>
        <v/>
      </c>
      <c r="X69" s="277"/>
      <c r="Y69" s="277"/>
      <c r="Z69" s="277"/>
      <c r="AA69" s="278"/>
      <c r="AB69" s="249"/>
      <c r="AC69" s="250"/>
      <c r="AD69" s="249"/>
      <c r="AE69" s="250"/>
      <c r="AF69" s="251" t="str">
        <f t="shared" si="49"/>
        <v/>
      </c>
      <c r="AG69" s="252"/>
      <c r="AH69" s="253"/>
      <c r="AI69" s="254" t="str">
        <f t="shared" si="58"/>
        <v/>
      </c>
      <c r="AJ69" s="255"/>
      <c r="AK69" s="256"/>
      <c r="AL69" s="254" t="str">
        <f t="shared" si="59"/>
        <v/>
      </c>
      <c r="AM69" s="255"/>
      <c r="AN69" s="256"/>
      <c r="AO69" s="315"/>
      <c r="AP69" s="315"/>
      <c r="AQ69" s="315"/>
      <c r="AR69" s="315"/>
      <c r="AS69" s="244"/>
      <c r="AT69" s="244"/>
      <c r="AU69" s="244"/>
      <c r="AV69" s="244"/>
      <c r="AW69" s="100"/>
      <c r="AX69" s="90" t="e">
        <f t="shared" ca="1" si="4"/>
        <v>#N/A</v>
      </c>
      <c r="AY69" s="124" t="str">
        <f t="shared" si="39"/>
        <v/>
      </c>
      <c r="AZ69" s="125" t="str">
        <f t="shared" si="40"/>
        <v/>
      </c>
      <c r="BA69" s="126" t="str">
        <f t="shared" si="5"/>
        <v/>
      </c>
      <c r="BB69" s="126" t="str">
        <f t="shared" si="6"/>
        <v/>
      </c>
      <c r="BC69" s="127" t="str">
        <f t="shared" si="7"/>
        <v/>
      </c>
      <c r="BD69" s="127" t="str">
        <f t="shared" si="8"/>
        <v/>
      </c>
      <c r="BE69" s="126" t="str">
        <f t="shared" si="9"/>
        <v/>
      </c>
      <c r="BF69" s="126" t="str">
        <f t="shared" si="10"/>
        <v/>
      </c>
      <c r="BG69" s="128" t="str">
        <f t="shared" si="41"/>
        <v/>
      </c>
      <c r="BH69" s="124" t="str">
        <f t="shared" si="1"/>
        <v/>
      </c>
      <c r="BI69" s="128" t="e">
        <f ca="1">IF(AND($AX69&lt;&gt;"",BE69&lt;&gt;"",BG69&gt;=IF(BG70="",0,BG70)),SUM(INDIRECT("bh"&amp;ROW()-BG69+1):BH69),"")</f>
        <v>#N/A</v>
      </c>
      <c r="BJ69" s="128" t="e">
        <f t="shared" ca="1" si="11"/>
        <v>#N/A</v>
      </c>
      <c r="BK69" s="128" t="e">
        <f t="shared" ca="1" si="12"/>
        <v>#N/A</v>
      </c>
      <c r="BL69" s="128" t="e">
        <f ca="1">IF(BK69="","",LEFT(AX69,3)&amp;TEXT(VLOOKUP(BK69,基本設定!$D$3:$E$50,2,FALSE),"000"))</f>
        <v>#N/A</v>
      </c>
      <c r="BM69" s="128" t="e">
        <f ca="1">IF(BL69="","",VLOOKUP(BL69,単価設定!$A$3:$F$477,6,FALSE))</f>
        <v>#N/A</v>
      </c>
      <c r="BN69" s="128" t="str">
        <f t="shared" si="42"/>
        <v/>
      </c>
      <c r="BO69" s="128" t="str">
        <f t="shared" si="13"/>
        <v/>
      </c>
      <c r="BP69" s="124" t="str">
        <f t="shared" si="50"/>
        <v/>
      </c>
      <c r="BQ69" s="128" t="str">
        <f t="shared" si="51"/>
        <v/>
      </c>
      <c r="BR69" s="129" t="str">
        <f t="shared" si="52"/>
        <v/>
      </c>
      <c r="BS69" s="129" t="str">
        <f t="shared" si="53"/>
        <v/>
      </c>
      <c r="BT69" s="127" t="str">
        <f t="shared" si="18"/>
        <v/>
      </c>
      <c r="BU69" s="127" t="str">
        <f t="shared" si="19"/>
        <v/>
      </c>
      <c r="BV69" s="126" t="str">
        <f t="shared" si="20"/>
        <v/>
      </c>
      <c r="BW69" s="126" t="str">
        <f t="shared" si="21"/>
        <v/>
      </c>
      <c r="BX69" s="128" t="str">
        <f t="shared" si="43"/>
        <v/>
      </c>
      <c r="BY69" s="124" t="str">
        <f t="shared" si="2"/>
        <v/>
      </c>
      <c r="BZ69" s="128" t="e">
        <f ca="1">IF(AND($AX69&lt;&gt;"",BV69&lt;&gt;"",BX69&gt;=IF(BX70="",0,BX70)),SUM(INDIRECT("by" &amp; ROW()-BX69+1):BY69),"")</f>
        <v>#N/A</v>
      </c>
      <c r="CA69" s="128" t="e">
        <f t="shared" ca="1" si="22"/>
        <v>#N/A</v>
      </c>
      <c r="CB69" s="128" t="e">
        <f t="shared" ca="1" si="23"/>
        <v>#N/A</v>
      </c>
      <c r="CC69" s="128" t="e">
        <f ca="1">IF(CB69="","",LEFT($AX69,3)&amp;TEXT(VLOOKUP(CB69,基本設定!$D$3:$E$50,2,FALSE),"100"))</f>
        <v>#N/A</v>
      </c>
      <c r="CD69" s="128" t="e">
        <f ca="1">IF(CC69="","",VLOOKUP(CC69,単価設定!$A$3:$F$477,6,FALSE))</f>
        <v>#N/A</v>
      </c>
      <c r="CE69" s="128" t="str">
        <f t="shared" si="44"/>
        <v/>
      </c>
      <c r="CF69" s="128" t="str">
        <f t="shared" si="24"/>
        <v/>
      </c>
      <c r="CG69" s="128" t="e">
        <f t="shared" ca="1" si="54"/>
        <v>#N/A</v>
      </c>
      <c r="CH69" s="128" t="e">
        <f ca="1">IF(CG69="","",VLOOKUP(CG69,単価設定!$A$3:$F$478,6,FALSE))</f>
        <v>#N/A</v>
      </c>
      <c r="CI69" s="128" t="e">
        <f t="shared" ca="1" si="55"/>
        <v>#N/A</v>
      </c>
      <c r="CJ69" s="128" t="e">
        <f ca="1">IF(CI69="","",VLOOKUP(CI69,単価設定!$A$3:$F$478,6,FALSE))</f>
        <v>#N/A</v>
      </c>
      <c r="CK69" s="128" t="e">
        <f t="shared" ca="1" si="27"/>
        <v>#N/A</v>
      </c>
      <c r="CL69" s="128" t="e">
        <f ca="1">SUM(CK$15:$CK69)</f>
        <v>#N/A</v>
      </c>
      <c r="CM69" s="128" t="e">
        <f t="shared" ca="1" si="28"/>
        <v>#N/A</v>
      </c>
      <c r="CN69" s="128" t="e">
        <f t="shared" ca="1" si="47"/>
        <v>#N/A</v>
      </c>
      <c r="CO69" s="128" t="e">
        <f t="shared" ca="1" si="29"/>
        <v>#N/A</v>
      </c>
      <c r="CP69" s="146" t="e">
        <f t="shared" ca="1" si="30"/>
        <v>#N/A</v>
      </c>
      <c r="CQ69" s="146" t="e">
        <f t="shared" ca="1" si="31"/>
        <v>#N/A</v>
      </c>
      <c r="CR69" s="146" t="e">
        <f t="shared" ca="1" si="32"/>
        <v>#N/A</v>
      </c>
      <c r="CS69" s="146" t="e">
        <f t="shared" ca="1" si="33"/>
        <v>#N/A</v>
      </c>
      <c r="CT69" s="128" t="e">
        <f ca="1">IF(BL69&lt;&gt;"",IF(COUNTIF(BL$15:BL69,BL69)=1,ROW(),""),"")</f>
        <v>#N/A</v>
      </c>
      <c r="CU69" s="128" t="e">
        <f ca="1">IF(CB69&lt;&gt;"",IF(COUNTIF(CB$15:CB69,CB69)=1,ROW(),""),"")</f>
        <v>#N/A</v>
      </c>
      <c r="CV69" s="128" t="e">
        <f ca="1">IF(CG69&lt;&gt;"",IF(COUNTIF(CG$15:CG69,CG69)=1,ROW(),""),"")</f>
        <v>#N/A</v>
      </c>
      <c r="CW69" s="146" t="e">
        <f ca="1">IF(CI69&lt;&gt;"",IF(COUNTIF(CI$15:CI69,CI69)=1,ROW(),""),"")</f>
        <v>#N/A</v>
      </c>
      <c r="CX69" s="128" t="str">
        <f t="shared" ca="1" si="34"/>
        <v/>
      </c>
      <c r="CY69" s="128" t="str">
        <f t="shared" ca="1" si="35"/>
        <v/>
      </c>
      <c r="CZ69" s="128" t="str">
        <f t="shared" ca="1" si="36"/>
        <v/>
      </c>
      <c r="DA69" s="146" t="str">
        <f t="shared" ca="1" si="37"/>
        <v/>
      </c>
      <c r="DD69" s="65"/>
      <c r="DE69" s="326"/>
      <c r="DF69" s="327"/>
      <c r="DG69" s="328"/>
      <c r="DH69" s="211"/>
      <c r="DI69" s="212"/>
      <c r="DJ69" s="212"/>
      <c r="DK69" s="212"/>
      <c r="DL69" s="212"/>
      <c r="DM69" s="212"/>
      <c r="DN69" s="212"/>
      <c r="DO69" s="212"/>
      <c r="DP69" s="213"/>
      <c r="DQ69" s="312"/>
      <c r="DR69" s="313"/>
      <c r="DS69" s="313"/>
      <c r="DT69" s="313"/>
      <c r="DU69" s="313"/>
      <c r="DV69" s="313"/>
      <c r="DW69" s="313"/>
      <c r="DX69" s="313"/>
      <c r="DY69" s="313"/>
      <c r="DZ69" s="313"/>
      <c r="EA69" s="313"/>
      <c r="EB69" s="313"/>
      <c r="EC69" s="314"/>
      <c r="ED69" s="266"/>
      <c r="EE69" s="267"/>
      <c r="EF69" s="267"/>
      <c r="EG69" s="267"/>
      <c r="EH69" s="267"/>
      <c r="EI69" s="267"/>
      <c r="EJ69" s="267"/>
      <c r="EK69" s="267"/>
      <c r="EL69" s="282"/>
      <c r="EM69" s="211"/>
      <c r="EN69" s="212"/>
      <c r="EO69" s="212"/>
      <c r="EP69" s="212"/>
      <c r="EQ69" s="213"/>
      <c r="ER69" s="266"/>
      <c r="ES69" s="267"/>
      <c r="ET69" s="267"/>
      <c r="EU69" s="267"/>
      <c r="EV69" s="267"/>
      <c r="EW69" s="267"/>
      <c r="EX69" s="267"/>
      <c r="EY69" s="267"/>
      <c r="EZ69" s="267"/>
      <c r="FA69" s="267"/>
      <c r="FB69" s="282"/>
      <c r="FC69" s="261"/>
      <c r="FD69" s="262"/>
      <c r="FE69" s="262"/>
      <c r="FF69" s="263"/>
      <c r="FG69" s="64"/>
    </row>
    <row r="70" spans="1:163" ht="18" customHeight="1" x14ac:dyDescent="0.15">
      <c r="B70" s="244"/>
      <c r="C70" s="244"/>
      <c r="D70" s="244"/>
      <c r="E70" s="316" t="str">
        <f>IF(B70="","",TEXT(TEXT(請求書!$D$15,"YYYY/MM") &amp; "/" &amp; TEXT(B70,"00"),"AAA"))</f>
        <v/>
      </c>
      <c r="F70" s="269"/>
      <c r="G70" s="269"/>
      <c r="H70" s="270"/>
      <c r="I70" s="271"/>
      <c r="J70" s="271"/>
      <c r="K70" s="271"/>
      <c r="L70" s="271"/>
      <c r="M70" s="271"/>
      <c r="N70" s="271"/>
      <c r="O70" s="272" t="str">
        <f t="shared" si="56"/>
        <v/>
      </c>
      <c r="P70" s="272"/>
      <c r="Q70" s="273" t="str">
        <f t="shared" si="60"/>
        <v/>
      </c>
      <c r="R70" s="274"/>
      <c r="S70" s="274"/>
      <c r="T70" s="274"/>
      <c r="U70" s="274"/>
      <c r="V70" s="275"/>
      <c r="W70" s="276" t="str">
        <f t="shared" si="57"/>
        <v/>
      </c>
      <c r="X70" s="277"/>
      <c r="Y70" s="277"/>
      <c r="Z70" s="277"/>
      <c r="AA70" s="278"/>
      <c r="AB70" s="249"/>
      <c r="AC70" s="250"/>
      <c r="AD70" s="249"/>
      <c r="AE70" s="250"/>
      <c r="AF70" s="251" t="str">
        <f t="shared" si="49"/>
        <v/>
      </c>
      <c r="AG70" s="252"/>
      <c r="AH70" s="253"/>
      <c r="AI70" s="254" t="str">
        <f>IF(I70="","",I70)</f>
        <v/>
      </c>
      <c r="AJ70" s="255"/>
      <c r="AK70" s="256"/>
      <c r="AL70" s="254" t="str">
        <f t="shared" si="59"/>
        <v/>
      </c>
      <c r="AM70" s="255"/>
      <c r="AN70" s="256"/>
      <c r="AO70" s="257"/>
      <c r="AP70" s="257"/>
      <c r="AQ70" s="257"/>
      <c r="AR70" s="257"/>
      <c r="AS70" s="244"/>
      <c r="AT70" s="244"/>
      <c r="AU70" s="244"/>
      <c r="AV70" s="244"/>
      <c r="AW70" s="100"/>
      <c r="AX70" s="90" t="e">
        <f t="shared" ca="1" si="4"/>
        <v>#N/A</v>
      </c>
      <c r="AY70" s="124" t="str">
        <f t="shared" si="39"/>
        <v/>
      </c>
      <c r="AZ70" s="125" t="str">
        <f t="shared" si="40"/>
        <v/>
      </c>
      <c r="BA70" s="126" t="str">
        <f t="shared" si="5"/>
        <v/>
      </c>
      <c r="BB70" s="126" t="str">
        <f t="shared" si="6"/>
        <v/>
      </c>
      <c r="BC70" s="127" t="str">
        <f t="shared" si="7"/>
        <v/>
      </c>
      <c r="BD70" s="127" t="str">
        <f t="shared" si="8"/>
        <v/>
      </c>
      <c r="BE70" s="126" t="str">
        <f t="shared" si="9"/>
        <v/>
      </c>
      <c r="BF70" s="126" t="str">
        <f t="shared" si="10"/>
        <v/>
      </c>
      <c r="BG70" s="128" t="str">
        <f t="shared" si="41"/>
        <v/>
      </c>
      <c r="BH70" s="124" t="str">
        <f t="shared" si="1"/>
        <v/>
      </c>
      <c r="BI70" s="128" t="e">
        <f ca="1">IF(AND($AX70&lt;&gt;"",BE70&lt;&gt;"",BG70&gt;=IF(BG71="",0,BG71)),SUM(INDIRECT("bh"&amp;ROW()-BG70+1):BH70),"")</f>
        <v>#N/A</v>
      </c>
      <c r="BJ70" s="128" t="e">
        <f t="shared" ca="1" si="11"/>
        <v>#N/A</v>
      </c>
      <c r="BK70" s="128" t="e">
        <f t="shared" ca="1" si="12"/>
        <v>#N/A</v>
      </c>
      <c r="BL70" s="128" t="e">
        <f ca="1">IF(BK70="","",LEFT(AX70,3)&amp;TEXT(VLOOKUP(BK70,基本設定!$D$3:$E$50,2,FALSE),"000"))</f>
        <v>#N/A</v>
      </c>
      <c r="BM70" s="128" t="e">
        <f ca="1">IF(BL70="","",VLOOKUP(BL70,単価設定!$A$3:$F$477,6,FALSE))</f>
        <v>#N/A</v>
      </c>
      <c r="BN70" s="128" t="str">
        <f t="shared" si="42"/>
        <v/>
      </c>
      <c r="BO70" s="128" t="str">
        <f t="shared" si="13"/>
        <v/>
      </c>
      <c r="BP70" s="124" t="str">
        <f t="shared" si="50"/>
        <v/>
      </c>
      <c r="BQ70" s="128" t="str">
        <f t="shared" si="51"/>
        <v/>
      </c>
      <c r="BR70" s="129" t="str">
        <f t="shared" si="52"/>
        <v/>
      </c>
      <c r="BS70" s="129" t="str">
        <f t="shared" si="53"/>
        <v/>
      </c>
      <c r="BT70" s="127" t="str">
        <f t="shared" si="18"/>
        <v/>
      </c>
      <c r="BU70" s="127" t="str">
        <f t="shared" si="19"/>
        <v/>
      </c>
      <c r="BV70" s="126" t="str">
        <f t="shared" si="20"/>
        <v/>
      </c>
      <c r="BW70" s="126" t="str">
        <f t="shared" si="21"/>
        <v/>
      </c>
      <c r="BX70" s="128" t="str">
        <f t="shared" si="43"/>
        <v/>
      </c>
      <c r="BY70" s="124" t="str">
        <f t="shared" si="2"/>
        <v/>
      </c>
      <c r="BZ70" s="128" t="e">
        <f ca="1">IF(AND($AX70&lt;&gt;"",BV70&lt;&gt;"",BX70&gt;=IF(BX71="",0,BX71)),SUM(INDIRECT("by" &amp; ROW()-BX70+1):BY70),"")</f>
        <v>#N/A</v>
      </c>
      <c r="CA70" s="128" t="e">
        <f t="shared" ca="1" si="22"/>
        <v>#N/A</v>
      </c>
      <c r="CB70" s="128" t="e">
        <f t="shared" ca="1" si="23"/>
        <v>#N/A</v>
      </c>
      <c r="CC70" s="128" t="e">
        <f ca="1">IF(CB70="","",LEFT($AX70,3)&amp;TEXT(VLOOKUP(CB70,基本設定!$D$3:$E$50,2,FALSE),"100"))</f>
        <v>#N/A</v>
      </c>
      <c r="CD70" s="128" t="e">
        <f ca="1">IF(CC70="","",VLOOKUP(CC70,単価設定!$A$3:$F$477,6,FALSE))</f>
        <v>#N/A</v>
      </c>
      <c r="CE70" s="128" t="str">
        <f t="shared" si="44"/>
        <v/>
      </c>
      <c r="CF70" s="128" t="str">
        <f t="shared" si="24"/>
        <v/>
      </c>
      <c r="CG70" s="128" t="e">
        <f t="shared" ca="1" si="54"/>
        <v>#N/A</v>
      </c>
      <c r="CH70" s="128" t="e">
        <f ca="1">IF(CG70="","",VLOOKUP(CG70,単価設定!$A$3:$F$478,6,FALSE))</f>
        <v>#N/A</v>
      </c>
      <c r="CI70" s="128" t="e">
        <f t="shared" ca="1" si="55"/>
        <v>#N/A</v>
      </c>
      <c r="CJ70" s="128" t="e">
        <f ca="1">IF(CI70="","",VLOOKUP(CI70,単価設定!$A$3:$F$478,6,FALSE))</f>
        <v>#N/A</v>
      </c>
      <c r="CK70" s="128" t="e">
        <f t="shared" ca="1" si="27"/>
        <v>#N/A</v>
      </c>
      <c r="CL70" s="128" t="e">
        <f ca="1">SUM(CK$15:$CK70)</f>
        <v>#N/A</v>
      </c>
      <c r="CM70" s="128" t="e">
        <f t="shared" ca="1" si="28"/>
        <v>#N/A</v>
      </c>
      <c r="CN70" s="128" t="e">
        <f t="shared" ca="1" si="47"/>
        <v>#N/A</v>
      </c>
      <c r="CO70" s="128" t="e">
        <f t="shared" ca="1" si="29"/>
        <v>#N/A</v>
      </c>
      <c r="CP70" s="146" t="e">
        <f t="shared" ca="1" si="30"/>
        <v>#N/A</v>
      </c>
      <c r="CQ70" s="146" t="e">
        <f t="shared" ca="1" si="31"/>
        <v>#N/A</v>
      </c>
      <c r="CR70" s="146" t="e">
        <f t="shared" ca="1" si="32"/>
        <v>#N/A</v>
      </c>
      <c r="CS70" s="146" t="e">
        <f t="shared" ca="1" si="33"/>
        <v>#N/A</v>
      </c>
      <c r="CT70" s="128" t="e">
        <f ca="1">IF(BL70&lt;&gt;"",IF(COUNTIF(BL$15:BL70,BL70)=1,ROW(),""),"")</f>
        <v>#N/A</v>
      </c>
      <c r="CU70" s="128" t="e">
        <f ca="1">IF(CB70&lt;&gt;"",IF(COUNTIF(CB$15:CB70,CB70)=1,ROW(),""),"")</f>
        <v>#N/A</v>
      </c>
      <c r="CV70" s="128" t="e">
        <f ca="1">IF(CG70&lt;&gt;"",IF(COUNTIF(CG$15:CG70,CG70)=1,ROW(),""),"")</f>
        <v>#N/A</v>
      </c>
      <c r="CW70" s="146" t="e">
        <f ca="1">IF(CI70&lt;&gt;"",IF(COUNTIF(CI$15:CI70,CI70)=1,ROW(),""),"")</f>
        <v>#N/A</v>
      </c>
      <c r="CX70" s="128" t="str">
        <f t="shared" ca="1" si="34"/>
        <v/>
      </c>
      <c r="CY70" s="128" t="str">
        <f t="shared" ca="1" si="35"/>
        <v/>
      </c>
      <c r="CZ70" s="128" t="str">
        <f t="shared" ca="1" si="36"/>
        <v/>
      </c>
      <c r="DA70" s="146" t="str">
        <f t="shared" ca="1" si="37"/>
        <v/>
      </c>
      <c r="DD70" s="65"/>
      <c r="DE70" s="326"/>
      <c r="DF70" s="327"/>
      <c r="DG70" s="328"/>
      <c r="DH70" s="303" t="str">
        <f ca="1">IFERROR(VLOOKUP(TEXT(SMALL($CX$15:$DA$143,13),"000000"),単価設定!$A$3:$F$478,1,FALSE),"")</f>
        <v/>
      </c>
      <c r="DI70" s="304"/>
      <c r="DJ70" s="304"/>
      <c r="DK70" s="304"/>
      <c r="DL70" s="304"/>
      <c r="DM70" s="304"/>
      <c r="DN70" s="304"/>
      <c r="DO70" s="304"/>
      <c r="DP70" s="305"/>
      <c r="DQ70" s="306" t="str">
        <f ca="1">IF(ISERROR(VLOOKUP(DH70,単価設定!$A$3:$F$478,4,FALSE)),"",VLOOKUP(DH70,単価設定!$A$3:$F$478,4,FALSE))</f>
        <v/>
      </c>
      <c r="DR70" s="307"/>
      <c r="DS70" s="307"/>
      <c r="DT70" s="307"/>
      <c r="DU70" s="307"/>
      <c r="DV70" s="307"/>
      <c r="DW70" s="307"/>
      <c r="DX70" s="307"/>
      <c r="DY70" s="307"/>
      <c r="DZ70" s="307"/>
      <c r="EA70" s="307"/>
      <c r="EB70" s="307"/>
      <c r="EC70" s="308"/>
      <c r="ED70" s="264" t="str">
        <f ca="1">IF(ISERROR(VLOOKUP(DH70,単価設定!$A$3:$F$478,5,FALSE)),"",VLOOKUP(DH70,単価設定!$A$3:$F$478,5,FALSE))</f>
        <v/>
      </c>
      <c r="EE70" s="265"/>
      <c r="EF70" s="265"/>
      <c r="EG70" s="265"/>
      <c r="EH70" s="265"/>
      <c r="EI70" s="265"/>
      <c r="EJ70" s="265"/>
      <c r="EK70" s="265"/>
      <c r="EL70" s="281"/>
      <c r="EM70" s="303" t="str">
        <f ca="1">IF(DH70="","",COUNTIF($BL$15:$BL$143,DH70)+COUNTIF($CC$15:$CC$143,DH70)+COUNTIF($CG$15:$CG$143,DH70)+COUNTIF($CI$15:$CI$143,DH70))</f>
        <v/>
      </c>
      <c r="EN70" s="304"/>
      <c r="EO70" s="304"/>
      <c r="EP70" s="304"/>
      <c r="EQ70" s="305"/>
      <c r="ER70" s="264" t="str">
        <f ca="1">IF(AND(ED70&lt;&gt;"",EM70&lt;&gt;""),IF(ED70*EM70=0,"",ED70*EM70),"")</f>
        <v/>
      </c>
      <c r="ES70" s="265"/>
      <c r="ET70" s="265"/>
      <c r="EU70" s="265"/>
      <c r="EV70" s="265"/>
      <c r="EW70" s="265"/>
      <c r="EX70" s="265"/>
      <c r="EY70" s="265"/>
      <c r="EZ70" s="265"/>
      <c r="FA70" s="265"/>
      <c r="FB70" s="281"/>
      <c r="FC70" s="258"/>
      <c r="FD70" s="259"/>
      <c r="FE70" s="259"/>
      <c r="FF70" s="260"/>
      <c r="FG70" s="64"/>
    </row>
    <row r="71" spans="1:163" ht="18" customHeight="1" x14ac:dyDescent="0.15">
      <c r="B71" s="244"/>
      <c r="C71" s="244"/>
      <c r="D71" s="244"/>
      <c r="E71" s="268" t="str">
        <f>IF(B71="","",TEXT(TEXT(請求書!$D$15,"YYYY/MM") &amp; "/" &amp; TEXT(B71,"00"),"AAA"))</f>
        <v/>
      </c>
      <c r="F71" s="269"/>
      <c r="G71" s="269"/>
      <c r="H71" s="270"/>
      <c r="I71" s="271"/>
      <c r="J71" s="271"/>
      <c r="K71" s="271"/>
      <c r="L71" s="271"/>
      <c r="M71" s="271"/>
      <c r="N71" s="271"/>
      <c r="O71" s="272" t="str">
        <f t="shared" si="56"/>
        <v/>
      </c>
      <c r="P71" s="272"/>
      <c r="Q71" s="273" t="str">
        <f t="shared" si="60"/>
        <v/>
      </c>
      <c r="R71" s="274"/>
      <c r="S71" s="274"/>
      <c r="T71" s="274"/>
      <c r="U71" s="274"/>
      <c r="V71" s="275"/>
      <c r="W71" s="276" t="str">
        <f t="shared" si="57"/>
        <v/>
      </c>
      <c r="X71" s="277"/>
      <c r="Y71" s="277"/>
      <c r="Z71" s="277"/>
      <c r="AA71" s="278"/>
      <c r="AB71" s="249"/>
      <c r="AC71" s="250"/>
      <c r="AD71" s="249"/>
      <c r="AE71" s="250"/>
      <c r="AF71" s="251" t="str">
        <f t="shared" si="49"/>
        <v/>
      </c>
      <c r="AG71" s="252"/>
      <c r="AH71" s="253"/>
      <c r="AI71" s="254" t="str">
        <f t="shared" ref="AI71:AI94" si="61">IF(I71="","",I71)</f>
        <v/>
      </c>
      <c r="AJ71" s="255"/>
      <c r="AK71" s="256"/>
      <c r="AL71" s="254" t="str">
        <f t="shared" si="59"/>
        <v/>
      </c>
      <c r="AM71" s="255"/>
      <c r="AN71" s="256"/>
      <c r="AO71" s="257"/>
      <c r="AP71" s="257"/>
      <c r="AQ71" s="257"/>
      <c r="AR71" s="257"/>
      <c r="AS71" s="244"/>
      <c r="AT71" s="244"/>
      <c r="AU71" s="244"/>
      <c r="AV71" s="244"/>
      <c r="AW71" s="100"/>
      <c r="AX71" s="90" t="e">
        <f t="shared" ca="1" si="4"/>
        <v>#N/A</v>
      </c>
      <c r="AY71" s="124" t="str">
        <f t="shared" si="39"/>
        <v/>
      </c>
      <c r="AZ71" s="125" t="str">
        <f t="shared" si="40"/>
        <v/>
      </c>
      <c r="BA71" s="126" t="str">
        <f t="shared" si="5"/>
        <v/>
      </c>
      <c r="BB71" s="126" t="str">
        <f t="shared" si="6"/>
        <v/>
      </c>
      <c r="BC71" s="127" t="str">
        <f t="shared" si="7"/>
        <v/>
      </c>
      <c r="BD71" s="127" t="str">
        <f t="shared" si="8"/>
        <v/>
      </c>
      <c r="BE71" s="126" t="str">
        <f t="shared" si="9"/>
        <v/>
      </c>
      <c r="BF71" s="126" t="str">
        <f t="shared" si="10"/>
        <v/>
      </c>
      <c r="BG71" s="128" t="str">
        <f t="shared" si="41"/>
        <v/>
      </c>
      <c r="BH71" s="124" t="str">
        <f t="shared" si="1"/>
        <v/>
      </c>
      <c r="BI71" s="128" t="e">
        <f ca="1">IF(AND($AX71&lt;&gt;"",BE71&lt;&gt;"",BG71&gt;=IF(BG72="",0,BG72)),SUM(INDIRECT("bh"&amp;ROW()-BG71+1):BH71),"")</f>
        <v>#N/A</v>
      </c>
      <c r="BJ71" s="128" t="e">
        <f t="shared" ca="1" si="11"/>
        <v>#N/A</v>
      </c>
      <c r="BK71" s="128" t="e">
        <f t="shared" ca="1" si="12"/>
        <v>#N/A</v>
      </c>
      <c r="BL71" s="128" t="e">
        <f ca="1">IF(BK71="","",LEFT(AX71,3)&amp;TEXT(VLOOKUP(BK71,基本設定!$D$3:$E$50,2,FALSE),"000"))</f>
        <v>#N/A</v>
      </c>
      <c r="BM71" s="128" t="e">
        <f ca="1">IF(BL71="","",VLOOKUP(BL71,単価設定!$A$3:$F$477,6,FALSE))</f>
        <v>#N/A</v>
      </c>
      <c r="BN71" s="128" t="str">
        <f t="shared" si="42"/>
        <v/>
      </c>
      <c r="BO71" s="128" t="str">
        <f t="shared" si="13"/>
        <v/>
      </c>
      <c r="BP71" s="124" t="str">
        <f t="shared" si="50"/>
        <v/>
      </c>
      <c r="BQ71" s="128" t="str">
        <f t="shared" si="51"/>
        <v/>
      </c>
      <c r="BR71" s="129" t="str">
        <f t="shared" si="52"/>
        <v/>
      </c>
      <c r="BS71" s="129" t="str">
        <f t="shared" si="53"/>
        <v/>
      </c>
      <c r="BT71" s="127" t="str">
        <f t="shared" si="18"/>
        <v/>
      </c>
      <c r="BU71" s="127" t="str">
        <f t="shared" si="19"/>
        <v/>
      </c>
      <c r="BV71" s="126" t="str">
        <f t="shared" si="20"/>
        <v/>
      </c>
      <c r="BW71" s="126" t="str">
        <f t="shared" si="21"/>
        <v/>
      </c>
      <c r="BX71" s="128" t="str">
        <f t="shared" si="43"/>
        <v/>
      </c>
      <c r="BY71" s="124" t="str">
        <f t="shared" si="2"/>
        <v/>
      </c>
      <c r="BZ71" s="128" t="e">
        <f ca="1">IF(AND($AX71&lt;&gt;"",BV71&lt;&gt;"",BX71&gt;=IF(BX72="",0,BX72)),SUM(INDIRECT("by" &amp; ROW()-BX71+1):BY71),"")</f>
        <v>#N/A</v>
      </c>
      <c r="CA71" s="128" t="e">
        <f t="shared" ca="1" si="22"/>
        <v>#N/A</v>
      </c>
      <c r="CB71" s="128" t="e">
        <f t="shared" ca="1" si="23"/>
        <v>#N/A</v>
      </c>
      <c r="CC71" s="128" t="e">
        <f ca="1">IF(CB71="","",LEFT($AX71,3)&amp;TEXT(VLOOKUP(CB71,基本設定!$D$3:$E$50,2,FALSE),"100"))</f>
        <v>#N/A</v>
      </c>
      <c r="CD71" s="128" t="e">
        <f ca="1">IF(CC71="","",VLOOKUP(CC71,単価設定!$A$3:$F$477,6,FALSE))</f>
        <v>#N/A</v>
      </c>
      <c r="CE71" s="128" t="str">
        <f t="shared" si="44"/>
        <v/>
      </c>
      <c r="CF71" s="128" t="str">
        <f t="shared" si="24"/>
        <v/>
      </c>
      <c r="CG71" s="128" t="e">
        <f t="shared" ca="1" si="54"/>
        <v>#N/A</v>
      </c>
      <c r="CH71" s="128" t="e">
        <f ca="1">IF(CG71="","",VLOOKUP(CG71,単価設定!$A$3:$F$478,6,FALSE))</f>
        <v>#N/A</v>
      </c>
      <c r="CI71" s="128" t="e">
        <f t="shared" ca="1" si="55"/>
        <v>#N/A</v>
      </c>
      <c r="CJ71" s="128" t="e">
        <f ca="1">IF(CI71="","",VLOOKUP(CI71,単価設定!$A$3:$F$478,6,FALSE))</f>
        <v>#N/A</v>
      </c>
      <c r="CK71" s="128" t="e">
        <f t="shared" ca="1" si="27"/>
        <v>#N/A</v>
      </c>
      <c r="CL71" s="128" t="e">
        <f ca="1">SUM(CK$15:$CK71)</f>
        <v>#N/A</v>
      </c>
      <c r="CM71" s="128" t="e">
        <f t="shared" ca="1" si="28"/>
        <v>#N/A</v>
      </c>
      <c r="CN71" s="128" t="e">
        <f t="shared" ca="1" si="47"/>
        <v>#N/A</v>
      </c>
      <c r="CO71" s="128" t="e">
        <f t="shared" ca="1" si="29"/>
        <v>#N/A</v>
      </c>
      <c r="CP71" s="146" t="e">
        <f t="shared" ca="1" si="30"/>
        <v>#N/A</v>
      </c>
      <c r="CQ71" s="146" t="e">
        <f t="shared" ca="1" si="31"/>
        <v>#N/A</v>
      </c>
      <c r="CR71" s="146" t="e">
        <f t="shared" ca="1" si="32"/>
        <v>#N/A</v>
      </c>
      <c r="CS71" s="146" t="e">
        <f t="shared" ca="1" si="33"/>
        <v>#N/A</v>
      </c>
      <c r="CT71" s="128" t="e">
        <f ca="1">IF(BL71&lt;&gt;"",IF(COUNTIF(BL$15:BL71,BL71)=1,ROW(),""),"")</f>
        <v>#N/A</v>
      </c>
      <c r="CU71" s="128" t="e">
        <f ca="1">IF(CB71&lt;&gt;"",IF(COUNTIF(CB$15:CB71,CB71)=1,ROW(),""),"")</f>
        <v>#N/A</v>
      </c>
      <c r="CV71" s="128" t="e">
        <f ca="1">IF(CG71&lt;&gt;"",IF(COUNTIF(CG$15:CG71,CG71)=1,ROW(),""),"")</f>
        <v>#N/A</v>
      </c>
      <c r="CW71" s="146" t="e">
        <f ca="1">IF(CI71&lt;&gt;"",IF(COUNTIF(CI$15:CI71,CI71)=1,ROW(),""),"")</f>
        <v>#N/A</v>
      </c>
      <c r="CX71" s="128" t="str">
        <f t="shared" ca="1" si="34"/>
        <v/>
      </c>
      <c r="CY71" s="128" t="str">
        <f t="shared" ca="1" si="35"/>
        <v/>
      </c>
      <c r="CZ71" s="128" t="str">
        <f t="shared" ca="1" si="36"/>
        <v/>
      </c>
      <c r="DA71" s="146" t="str">
        <f t="shared" ca="1" si="37"/>
        <v/>
      </c>
      <c r="DD71" s="65"/>
      <c r="DE71" s="326"/>
      <c r="DF71" s="327"/>
      <c r="DG71" s="328"/>
      <c r="DH71" s="211"/>
      <c r="DI71" s="212"/>
      <c r="DJ71" s="212"/>
      <c r="DK71" s="212"/>
      <c r="DL71" s="212"/>
      <c r="DM71" s="212"/>
      <c r="DN71" s="212"/>
      <c r="DO71" s="212"/>
      <c r="DP71" s="213"/>
      <c r="DQ71" s="312"/>
      <c r="DR71" s="313"/>
      <c r="DS71" s="313"/>
      <c r="DT71" s="313"/>
      <c r="DU71" s="313"/>
      <c r="DV71" s="313"/>
      <c r="DW71" s="313"/>
      <c r="DX71" s="313"/>
      <c r="DY71" s="313"/>
      <c r="DZ71" s="313"/>
      <c r="EA71" s="313"/>
      <c r="EB71" s="313"/>
      <c r="EC71" s="314"/>
      <c r="ED71" s="266"/>
      <c r="EE71" s="267"/>
      <c r="EF71" s="267"/>
      <c r="EG71" s="267"/>
      <c r="EH71" s="267"/>
      <c r="EI71" s="267"/>
      <c r="EJ71" s="267"/>
      <c r="EK71" s="267"/>
      <c r="EL71" s="282"/>
      <c r="EM71" s="211"/>
      <c r="EN71" s="212"/>
      <c r="EO71" s="212"/>
      <c r="EP71" s="212"/>
      <c r="EQ71" s="213"/>
      <c r="ER71" s="266"/>
      <c r="ES71" s="267"/>
      <c r="ET71" s="267"/>
      <c r="EU71" s="267"/>
      <c r="EV71" s="267"/>
      <c r="EW71" s="267"/>
      <c r="EX71" s="267"/>
      <c r="EY71" s="267"/>
      <c r="EZ71" s="267"/>
      <c r="FA71" s="267"/>
      <c r="FB71" s="282"/>
      <c r="FC71" s="261"/>
      <c r="FD71" s="262"/>
      <c r="FE71" s="262"/>
      <c r="FF71" s="263"/>
      <c r="FG71" s="64"/>
    </row>
    <row r="72" spans="1:163" ht="18" customHeight="1" x14ac:dyDescent="0.15">
      <c r="B72" s="244"/>
      <c r="C72" s="244"/>
      <c r="D72" s="244"/>
      <c r="E72" s="268" t="str">
        <f>IF(B72="","",TEXT(TEXT(請求書!$D$15,"YYYY/MM") &amp; "/" &amp; TEXT(B72,"00"),"AAA"))</f>
        <v/>
      </c>
      <c r="F72" s="269"/>
      <c r="G72" s="269"/>
      <c r="H72" s="270"/>
      <c r="I72" s="271"/>
      <c r="J72" s="271"/>
      <c r="K72" s="271"/>
      <c r="L72" s="271"/>
      <c r="M72" s="271"/>
      <c r="N72" s="271"/>
      <c r="O72" s="272" t="str">
        <f t="shared" si="56"/>
        <v/>
      </c>
      <c r="P72" s="272"/>
      <c r="Q72" s="273" t="str">
        <f t="shared" si="60"/>
        <v/>
      </c>
      <c r="R72" s="274"/>
      <c r="S72" s="274"/>
      <c r="T72" s="274"/>
      <c r="U72" s="274"/>
      <c r="V72" s="275"/>
      <c r="W72" s="276" t="str">
        <f t="shared" si="57"/>
        <v/>
      </c>
      <c r="X72" s="277"/>
      <c r="Y72" s="277"/>
      <c r="Z72" s="277"/>
      <c r="AA72" s="278"/>
      <c r="AB72" s="249"/>
      <c r="AC72" s="250"/>
      <c r="AD72" s="249"/>
      <c r="AE72" s="250"/>
      <c r="AF72" s="251" t="str">
        <f t="shared" si="49"/>
        <v/>
      </c>
      <c r="AG72" s="252"/>
      <c r="AH72" s="253"/>
      <c r="AI72" s="254" t="str">
        <f t="shared" si="61"/>
        <v/>
      </c>
      <c r="AJ72" s="255"/>
      <c r="AK72" s="256"/>
      <c r="AL72" s="254" t="str">
        <f t="shared" si="59"/>
        <v/>
      </c>
      <c r="AM72" s="255"/>
      <c r="AN72" s="256"/>
      <c r="AO72" s="257"/>
      <c r="AP72" s="257"/>
      <c r="AQ72" s="257"/>
      <c r="AR72" s="257"/>
      <c r="AS72" s="244"/>
      <c r="AT72" s="244"/>
      <c r="AU72" s="244"/>
      <c r="AV72" s="244"/>
      <c r="AW72" s="100"/>
      <c r="AX72" s="90" t="e">
        <f t="shared" ca="1" si="4"/>
        <v>#N/A</v>
      </c>
      <c r="AY72" s="124" t="str">
        <f t="shared" si="39"/>
        <v/>
      </c>
      <c r="AZ72" s="125" t="str">
        <f t="shared" si="40"/>
        <v/>
      </c>
      <c r="BA72" s="126" t="str">
        <f t="shared" si="5"/>
        <v/>
      </c>
      <c r="BB72" s="126" t="str">
        <f t="shared" si="6"/>
        <v/>
      </c>
      <c r="BC72" s="127" t="str">
        <f t="shared" si="7"/>
        <v/>
      </c>
      <c r="BD72" s="127" t="str">
        <f t="shared" si="8"/>
        <v/>
      </c>
      <c r="BE72" s="126" t="str">
        <f t="shared" si="9"/>
        <v/>
      </c>
      <c r="BF72" s="126" t="str">
        <f t="shared" si="10"/>
        <v/>
      </c>
      <c r="BG72" s="128" t="str">
        <f t="shared" si="41"/>
        <v/>
      </c>
      <c r="BH72" s="124" t="str">
        <f t="shared" si="1"/>
        <v/>
      </c>
      <c r="BI72" s="128" t="e">
        <f ca="1">IF(AND($AX72&lt;&gt;"",BE72&lt;&gt;"",BG72&gt;=IF(BG73="",0,BG73)),SUM(INDIRECT("bh"&amp;ROW()-BG72+1):BH72),"")</f>
        <v>#N/A</v>
      </c>
      <c r="BJ72" s="128" t="e">
        <f t="shared" ca="1" si="11"/>
        <v>#N/A</v>
      </c>
      <c r="BK72" s="128" t="e">
        <f t="shared" ca="1" si="12"/>
        <v>#N/A</v>
      </c>
      <c r="BL72" s="128" t="e">
        <f ca="1">IF(BK72="","",LEFT(AX72,3)&amp;TEXT(VLOOKUP(BK72,基本設定!$D$3:$E$50,2,FALSE),"000"))</f>
        <v>#N/A</v>
      </c>
      <c r="BM72" s="128" t="e">
        <f ca="1">IF(BL72="","",VLOOKUP(BL72,単価設定!$A$3:$F$477,6,FALSE))</f>
        <v>#N/A</v>
      </c>
      <c r="BN72" s="128" t="str">
        <f t="shared" si="42"/>
        <v/>
      </c>
      <c r="BO72" s="128" t="str">
        <f t="shared" si="13"/>
        <v/>
      </c>
      <c r="BP72" s="124" t="str">
        <f t="shared" si="50"/>
        <v/>
      </c>
      <c r="BQ72" s="128" t="str">
        <f t="shared" si="51"/>
        <v/>
      </c>
      <c r="BR72" s="129" t="str">
        <f t="shared" si="52"/>
        <v/>
      </c>
      <c r="BS72" s="129" t="str">
        <f t="shared" si="53"/>
        <v/>
      </c>
      <c r="BT72" s="127" t="str">
        <f t="shared" si="18"/>
        <v/>
      </c>
      <c r="BU72" s="127" t="str">
        <f t="shared" si="19"/>
        <v/>
      </c>
      <c r="BV72" s="126" t="str">
        <f t="shared" si="20"/>
        <v/>
      </c>
      <c r="BW72" s="126" t="str">
        <f t="shared" si="21"/>
        <v/>
      </c>
      <c r="BX72" s="128" t="str">
        <f t="shared" si="43"/>
        <v/>
      </c>
      <c r="BY72" s="124" t="str">
        <f t="shared" si="2"/>
        <v/>
      </c>
      <c r="BZ72" s="128" t="e">
        <f ca="1">IF(AND($AX72&lt;&gt;"",BV72&lt;&gt;"",BX72&gt;=IF(BX73="",0,BX73)),SUM(INDIRECT("by" &amp; ROW()-BX72+1):BY72),"")</f>
        <v>#N/A</v>
      </c>
      <c r="CA72" s="128" t="e">
        <f t="shared" ca="1" si="22"/>
        <v>#N/A</v>
      </c>
      <c r="CB72" s="128" t="e">
        <f t="shared" ca="1" si="23"/>
        <v>#N/A</v>
      </c>
      <c r="CC72" s="128" t="e">
        <f ca="1">IF(CB72="","",LEFT($AX72,3)&amp;TEXT(VLOOKUP(CB72,基本設定!$D$3:$E$50,2,FALSE),"100"))</f>
        <v>#N/A</v>
      </c>
      <c r="CD72" s="128" t="e">
        <f ca="1">IF(CC72="","",VLOOKUP(CC72,単価設定!$A$3:$F$477,6,FALSE))</f>
        <v>#N/A</v>
      </c>
      <c r="CE72" s="128" t="str">
        <f t="shared" si="44"/>
        <v/>
      </c>
      <c r="CF72" s="128" t="str">
        <f t="shared" si="24"/>
        <v/>
      </c>
      <c r="CG72" s="128" t="e">
        <f t="shared" ca="1" si="54"/>
        <v>#N/A</v>
      </c>
      <c r="CH72" s="128" t="e">
        <f ca="1">IF(CG72="","",VLOOKUP(CG72,単価設定!$A$3:$F$478,6,FALSE))</f>
        <v>#N/A</v>
      </c>
      <c r="CI72" s="128" t="e">
        <f t="shared" ca="1" si="55"/>
        <v>#N/A</v>
      </c>
      <c r="CJ72" s="128" t="e">
        <f ca="1">IF(CI72="","",VLOOKUP(CI72,単価設定!$A$3:$F$478,6,FALSE))</f>
        <v>#N/A</v>
      </c>
      <c r="CK72" s="128" t="e">
        <f t="shared" ca="1" si="27"/>
        <v>#N/A</v>
      </c>
      <c r="CL72" s="128" t="e">
        <f ca="1">SUM(CK$15:$CK72)</f>
        <v>#N/A</v>
      </c>
      <c r="CM72" s="128" t="e">
        <f t="shared" ca="1" si="28"/>
        <v>#N/A</v>
      </c>
      <c r="CN72" s="128" t="e">
        <f t="shared" ca="1" si="47"/>
        <v>#N/A</v>
      </c>
      <c r="CO72" s="128" t="e">
        <f t="shared" ca="1" si="29"/>
        <v>#N/A</v>
      </c>
      <c r="CP72" s="146" t="e">
        <f t="shared" ca="1" si="30"/>
        <v>#N/A</v>
      </c>
      <c r="CQ72" s="146" t="e">
        <f t="shared" ca="1" si="31"/>
        <v>#N/A</v>
      </c>
      <c r="CR72" s="146" t="e">
        <f t="shared" ca="1" si="32"/>
        <v>#N/A</v>
      </c>
      <c r="CS72" s="146" t="e">
        <f t="shared" ca="1" si="33"/>
        <v>#N/A</v>
      </c>
      <c r="CT72" s="128" t="e">
        <f ca="1">IF(BL72&lt;&gt;"",IF(COUNTIF(BL$15:BL72,BL72)=1,ROW(),""),"")</f>
        <v>#N/A</v>
      </c>
      <c r="CU72" s="128" t="e">
        <f ca="1">IF(CB72&lt;&gt;"",IF(COUNTIF(CB$15:CB72,CB72)=1,ROW(),""),"")</f>
        <v>#N/A</v>
      </c>
      <c r="CV72" s="128" t="e">
        <f ca="1">IF(CG72&lt;&gt;"",IF(COUNTIF(CG$15:CG72,CG72)=1,ROW(),""),"")</f>
        <v>#N/A</v>
      </c>
      <c r="CW72" s="146" t="e">
        <f ca="1">IF(CI72&lt;&gt;"",IF(COUNTIF(CI$15:CI72,CI72)=1,ROW(),""),"")</f>
        <v>#N/A</v>
      </c>
      <c r="CX72" s="128" t="str">
        <f t="shared" ca="1" si="34"/>
        <v/>
      </c>
      <c r="CY72" s="128" t="str">
        <f t="shared" ca="1" si="35"/>
        <v/>
      </c>
      <c r="CZ72" s="128" t="str">
        <f t="shared" ca="1" si="36"/>
        <v/>
      </c>
      <c r="DA72" s="146" t="str">
        <f t="shared" ca="1" si="37"/>
        <v/>
      </c>
      <c r="DD72" s="65"/>
      <c r="DE72" s="326"/>
      <c r="DF72" s="327"/>
      <c r="DG72" s="328"/>
      <c r="DH72" s="303" t="str">
        <f ca="1">IFERROR(VLOOKUP(TEXT(SMALL($CX$15:$DA$143,14),"000000"),単価設定!$A$3:$F$478,1,FALSE),"")</f>
        <v/>
      </c>
      <c r="DI72" s="304"/>
      <c r="DJ72" s="304"/>
      <c r="DK72" s="304"/>
      <c r="DL72" s="304"/>
      <c r="DM72" s="304"/>
      <c r="DN72" s="304"/>
      <c r="DO72" s="304"/>
      <c r="DP72" s="305"/>
      <c r="DQ72" s="306" t="str">
        <f ca="1">IF(ISERROR(VLOOKUP(DH72,単価設定!$A$3:$F$478,4,FALSE)),"",VLOOKUP(DH72,単価設定!$A$3:$F$478,4,FALSE))</f>
        <v/>
      </c>
      <c r="DR72" s="307"/>
      <c r="DS72" s="307"/>
      <c r="DT72" s="307"/>
      <c r="DU72" s="307"/>
      <c r="DV72" s="307"/>
      <c r="DW72" s="307"/>
      <c r="DX72" s="307"/>
      <c r="DY72" s="307"/>
      <c r="DZ72" s="307"/>
      <c r="EA72" s="307"/>
      <c r="EB72" s="307"/>
      <c r="EC72" s="308"/>
      <c r="ED72" s="264" t="str">
        <f ca="1">IF(ISERROR(VLOOKUP(DH72,単価設定!$A$3:$F$478,5,FALSE)),"",VLOOKUP(DH72,単価設定!$A$3:$F$478,5,FALSE))</f>
        <v/>
      </c>
      <c r="EE72" s="265"/>
      <c r="EF72" s="265"/>
      <c r="EG72" s="265"/>
      <c r="EH72" s="265"/>
      <c r="EI72" s="265"/>
      <c r="EJ72" s="265"/>
      <c r="EK72" s="265"/>
      <c r="EL72" s="281"/>
      <c r="EM72" s="303" t="str">
        <f ca="1">IF(DH72="","",COUNTIF($BL$15:$BL$143,DH72)+COUNTIF($CC$15:$CC$143,DH72)+COUNTIF($CG$15:$CG$143,DH72)+COUNTIF($CI$15:$CI$143,DH72))</f>
        <v/>
      </c>
      <c r="EN72" s="304"/>
      <c r="EO72" s="304"/>
      <c r="EP72" s="304"/>
      <c r="EQ72" s="305"/>
      <c r="ER72" s="264" t="str">
        <f ca="1">IF(AND(ED72&lt;&gt;"",EM72&lt;&gt;""),IF(ED72*EM72=0,"",ED72*EM72),"")</f>
        <v/>
      </c>
      <c r="ES72" s="265"/>
      <c r="ET72" s="265"/>
      <c r="EU72" s="265"/>
      <c r="EV72" s="265"/>
      <c r="EW72" s="265"/>
      <c r="EX72" s="265"/>
      <c r="EY72" s="265"/>
      <c r="EZ72" s="265"/>
      <c r="FA72" s="265"/>
      <c r="FB72" s="281"/>
      <c r="FC72" s="258"/>
      <c r="FD72" s="259"/>
      <c r="FE72" s="259"/>
      <c r="FF72" s="260"/>
      <c r="FG72" s="64"/>
    </row>
    <row r="73" spans="1:163" ht="18" customHeight="1" x14ac:dyDescent="0.15">
      <c r="B73" s="244"/>
      <c r="C73" s="244"/>
      <c r="D73" s="244"/>
      <c r="E73" s="268" t="str">
        <f>IF(B73="","",TEXT(TEXT(請求書!$D$15,"YYYY/MM") &amp; "/" &amp; TEXT(B73,"00"),"AAA"))</f>
        <v/>
      </c>
      <c r="F73" s="269"/>
      <c r="G73" s="269"/>
      <c r="H73" s="270"/>
      <c r="I73" s="271"/>
      <c r="J73" s="271"/>
      <c r="K73" s="271"/>
      <c r="L73" s="271"/>
      <c r="M73" s="271"/>
      <c r="N73" s="271"/>
      <c r="O73" s="272" t="str">
        <f t="shared" si="56"/>
        <v/>
      </c>
      <c r="P73" s="272"/>
      <c r="Q73" s="273" t="str">
        <f t="shared" si="60"/>
        <v/>
      </c>
      <c r="R73" s="274"/>
      <c r="S73" s="274"/>
      <c r="T73" s="274"/>
      <c r="U73" s="274"/>
      <c r="V73" s="275"/>
      <c r="W73" s="276" t="str">
        <f t="shared" si="57"/>
        <v/>
      </c>
      <c r="X73" s="277"/>
      <c r="Y73" s="277"/>
      <c r="Z73" s="277"/>
      <c r="AA73" s="278"/>
      <c r="AB73" s="249"/>
      <c r="AC73" s="250"/>
      <c r="AD73" s="249"/>
      <c r="AE73" s="250"/>
      <c r="AF73" s="251" t="str">
        <f t="shared" si="49"/>
        <v/>
      </c>
      <c r="AG73" s="252"/>
      <c r="AH73" s="253"/>
      <c r="AI73" s="254" t="str">
        <f t="shared" si="61"/>
        <v/>
      </c>
      <c r="AJ73" s="255"/>
      <c r="AK73" s="256"/>
      <c r="AL73" s="254" t="str">
        <f t="shared" si="59"/>
        <v/>
      </c>
      <c r="AM73" s="255"/>
      <c r="AN73" s="256"/>
      <c r="AO73" s="257"/>
      <c r="AP73" s="257"/>
      <c r="AQ73" s="257"/>
      <c r="AR73" s="257"/>
      <c r="AS73" s="244"/>
      <c r="AT73" s="244"/>
      <c r="AU73" s="244"/>
      <c r="AV73" s="244"/>
      <c r="AW73" s="100"/>
      <c r="AX73" s="90" t="e">
        <f t="shared" ca="1" si="4"/>
        <v>#N/A</v>
      </c>
      <c r="AY73" s="124" t="str">
        <f t="shared" si="39"/>
        <v/>
      </c>
      <c r="AZ73" s="125" t="str">
        <f t="shared" si="40"/>
        <v/>
      </c>
      <c r="BA73" s="126" t="str">
        <f t="shared" si="5"/>
        <v/>
      </c>
      <c r="BB73" s="126" t="str">
        <f t="shared" si="6"/>
        <v/>
      </c>
      <c r="BC73" s="127" t="str">
        <f t="shared" si="7"/>
        <v/>
      </c>
      <c r="BD73" s="127" t="str">
        <f t="shared" si="8"/>
        <v/>
      </c>
      <c r="BE73" s="126" t="str">
        <f t="shared" si="9"/>
        <v/>
      </c>
      <c r="BF73" s="126" t="str">
        <f t="shared" si="10"/>
        <v/>
      </c>
      <c r="BG73" s="128" t="str">
        <f t="shared" si="41"/>
        <v/>
      </c>
      <c r="BH73" s="124" t="str">
        <f t="shared" si="1"/>
        <v/>
      </c>
      <c r="BI73" s="128" t="e">
        <f ca="1">IF(AND($AX73&lt;&gt;"",BE73&lt;&gt;"",BG73&gt;=IF(BG74="",0,BG74)),SUM(INDIRECT("bh"&amp;ROW()-BG73+1):BH73),"")</f>
        <v>#N/A</v>
      </c>
      <c r="BJ73" s="128" t="e">
        <f t="shared" ca="1" si="11"/>
        <v>#N/A</v>
      </c>
      <c r="BK73" s="128" t="e">
        <f t="shared" ca="1" si="12"/>
        <v>#N/A</v>
      </c>
      <c r="BL73" s="128" t="e">
        <f ca="1">IF(BK73="","",LEFT(AX73,3)&amp;TEXT(VLOOKUP(BK73,基本設定!$D$3:$E$50,2,FALSE),"000"))</f>
        <v>#N/A</v>
      </c>
      <c r="BM73" s="128" t="e">
        <f ca="1">IF(BL73="","",VLOOKUP(BL73,単価設定!$A$3:$F$477,6,FALSE))</f>
        <v>#N/A</v>
      </c>
      <c r="BN73" s="128" t="str">
        <f t="shared" si="42"/>
        <v/>
      </c>
      <c r="BO73" s="128" t="str">
        <f t="shared" si="13"/>
        <v/>
      </c>
      <c r="BP73" s="124" t="str">
        <f t="shared" si="50"/>
        <v/>
      </c>
      <c r="BQ73" s="128" t="str">
        <f t="shared" si="51"/>
        <v/>
      </c>
      <c r="BR73" s="129" t="str">
        <f t="shared" si="52"/>
        <v/>
      </c>
      <c r="BS73" s="129" t="str">
        <f t="shared" si="53"/>
        <v/>
      </c>
      <c r="BT73" s="127" t="str">
        <f t="shared" si="18"/>
        <v/>
      </c>
      <c r="BU73" s="127" t="str">
        <f t="shared" si="19"/>
        <v/>
      </c>
      <c r="BV73" s="126" t="str">
        <f t="shared" si="20"/>
        <v/>
      </c>
      <c r="BW73" s="126" t="str">
        <f t="shared" si="21"/>
        <v/>
      </c>
      <c r="BX73" s="128" t="str">
        <f t="shared" si="43"/>
        <v/>
      </c>
      <c r="BY73" s="124" t="str">
        <f t="shared" si="2"/>
        <v/>
      </c>
      <c r="BZ73" s="128" t="e">
        <f ca="1">IF(AND($AX73&lt;&gt;"",BV73&lt;&gt;"",BX73&gt;=IF(BX74="",0,BX74)),SUM(INDIRECT("by" &amp; ROW()-BX73+1):BY73),"")</f>
        <v>#N/A</v>
      </c>
      <c r="CA73" s="128" t="e">
        <f t="shared" ca="1" si="22"/>
        <v>#N/A</v>
      </c>
      <c r="CB73" s="128" t="e">
        <f t="shared" ca="1" si="23"/>
        <v>#N/A</v>
      </c>
      <c r="CC73" s="128" t="e">
        <f ca="1">IF(CB73="","",LEFT($AX73,3)&amp;TEXT(VLOOKUP(CB73,基本設定!$D$3:$E$50,2,FALSE),"100"))</f>
        <v>#N/A</v>
      </c>
      <c r="CD73" s="128" t="e">
        <f ca="1">IF(CC73="","",VLOOKUP(CC73,単価設定!$A$3:$F$477,6,FALSE))</f>
        <v>#N/A</v>
      </c>
      <c r="CE73" s="128" t="str">
        <f t="shared" si="44"/>
        <v/>
      </c>
      <c r="CF73" s="128" t="str">
        <f t="shared" si="24"/>
        <v/>
      </c>
      <c r="CG73" s="128" t="e">
        <f t="shared" ca="1" si="54"/>
        <v>#N/A</v>
      </c>
      <c r="CH73" s="128" t="e">
        <f ca="1">IF(CG73="","",VLOOKUP(CG73,単価設定!$A$3:$F$478,6,FALSE))</f>
        <v>#N/A</v>
      </c>
      <c r="CI73" s="128" t="e">
        <f t="shared" ca="1" si="55"/>
        <v>#N/A</v>
      </c>
      <c r="CJ73" s="128" t="e">
        <f ca="1">IF(CI73="","",VLOOKUP(CI73,単価設定!$A$3:$F$478,6,FALSE))</f>
        <v>#N/A</v>
      </c>
      <c r="CK73" s="128" t="e">
        <f t="shared" ca="1" si="27"/>
        <v>#N/A</v>
      </c>
      <c r="CL73" s="128" t="e">
        <f ca="1">SUM(CK$15:$CK73)</f>
        <v>#N/A</v>
      </c>
      <c r="CM73" s="128" t="e">
        <f t="shared" ca="1" si="28"/>
        <v>#N/A</v>
      </c>
      <c r="CN73" s="128" t="e">
        <f t="shared" ca="1" si="47"/>
        <v>#N/A</v>
      </c>
      <c r="CO73" s="128" t="e">
        <f t="shared" ca="1" si="29"/>
        <v>#N/A</v>
      </c>
      <c r="CP73" s="146" t="e">
        <f t="shared" ca="1" si="30"/>
        <v>#N/A</v>
      </c>
      <c r="CQ73" s="146" t="e">
        <f t="shared" ca="1" si="31"/>
        <v>#N/A</v>
      </c>
      <c r="CR73" s="146" t="e">
        <f t="shared" ca="1" si="32"/>
        <v>#N/A</v>
      </c>
      <c r="CS73" s="146" t="e">
        <f t="shared" ca="1" si="33"/>
        <v>#N/A</v>
      </c>
      <c r="CT73" s="128" t="e">
        <f ca="1">IF(BL73&lt;&gt;"",IF(COUNTIF(BL$15:BL73,BL73)=1,ROW(),""),"")</f>
        <v>#N/A</v>
      </c>
      <c r="CU73" s="128" t="e">
        <f ca="1">IF(CB73&lt;&gt;"",IF(COUNTIF(CB$15:CB73,CB73)=1,ROW(),""),"")</f>
        <v>#N/A</v>
      </c>
      <c r="CV73" s="128" t="e">
        <f ca="1">IF(CG73&lt;&gt;"",IF(COUNTIF(CG$15:CG73,CG73)=1,ROW(),""),"")</f>
        <v>#N/A</v>
      </c>
      <c r="CW73" s="146" t="e">
        <f ca="1">IF(CI73&lt;&gt;"",IF(COUNTIF(CI$15:CI73,CI73)=1,ROW(),""),"")</f>
        <v>#N/A</v>
      </c>
      <c r="CX73" s="128" t="str">
        <f t="shared" ca="1" si="34"/>
        <v/>
      </c>
      <c r="CY73" s="128" t="str">
        <f t="shared" ca="1" si="35"/>
        <v/>
      </c>
      <c r="CZ73" s="128" t="str">
        <f t="shared" ca="1" si="36"/>
        <v/>
      </c>
      <c r="DA73" s="146" t="str">
        <f t="shared" ca="1" si="37"/>
        <v/>
      </c>
      <c r="DD73" s="65"/>
      <c r="DE73" s="326"/>
      <c r="DF73" s="327"/>
      <c r="DG73" s="328"/>
      <c r="DH73" s="211"/>
      <c r="DI73" s="212"/>
      <c r="DJ73" s="212"/>
      <c r="DK73" s="212"/>
      <c r="DL73" s="212"/>
      <c r="DM73" s="212"/>
      <c r="DN73" s="212"/>
      <c r="DO73" s="212"/>
      <c r="DP73" s="213"/>
      <c r="DQ73" s="312"/>
      <c r="DR73" s="313"/>
      <c r="DS73" s="313"/>
      <c r="DT73" s="313"/>
      <c r="DU73" s="313"/>
      <c r="DV73" s="313"/>
      <c r="DW73" s="313"/>
      <c r="DX73" s="313"/>
      <c r="DY73" s="313"/>
      <c r="DZ73" s="313"/>
      <c r="EA73" s="313"/>
      <c r="EB73" s="313"/>
      <c r="EC73" s="314"/>
      <c r="ED73" s="266"/>
      <c r="EE73" s="267"/>
      <c r="EF73" s="267"/>
      <c r="EG73" s="267"/>
      <c r="EH73" s="267"/>
      <c r="EI73" s="267"/>
      <c r="EJ73" s="267"/>
      <c r="EK73" s="267"/>
      <c r="EL73" s="282"/>
      <c r="EM73" s="211"/>
      <c r="EN73" s="212"/>
      <c r="EO73" s="212"/>
      <c r="EP73" s="212"/>
      <c r="EQ73" s="213"/>
      <c r="ER73" s="266"/>
      <c r="ES73" s="267"/>
      <c r="ET73" s="267"/>
      <c r="EU73" s="267"/>
      <c r="EV73" s="267"/>
      <c r="EW73" s="267"/>
      <c r="EX73" s="267"/>
      <c r="EY73" s="267"/>
      <c r="EZ73" s="267"/>
      <c r="FA73" s="267"/>
      <c r="FB73" s="282"/>
      <c r="FC73" s="261"/>
      <c r="FD73" s="262"/>
      <c r="FE73" s="262"/>
      <c r="FF73" s="263"/>
      <c r="FG73" s="64"/>
    </row>
    <row r="74" spans="1:163" ht="18" customHeight="1" x14ac:dyDescent="0.15">
      <c r="B74" s="244"/>
      <c r="C74" s="244"/>
      <c r="D74" s="244"/>
      <c r="E74" s="268" t="str">
        <f>IF(B74="","",TEXT(TEXT(請求書!$D$15,"YYYY/MM") &amp; "/" &amp; TEXT(B74,"00"),"AAA"))</f>
        <v/>
      </c>
      <c r="F74" s="269"/>
      <c r="G74" s="269"/>
      <c r="H74" s="270"/>
      <c r="I74" s="271"/>
      <c r="J74" s="271"/>
      <c r="K74" s="271"/>
      <c r="L74" s="271"/>
      <c r="M74" s="271"/>
      <c r="N74" s="271"/>
      <c r="O74" s="272" t="str">
        <f t="shared" si="56"/>
        <v/>
      </c>
      <c r="P74" s="272"/>
      <c r="Q74" s="273" t="str">
        <f t="shared" si="60"/>
        <v/>
      </c>
      <c r="R74" s="274"/>
      <c r="S74" s="274"/>
      <c r="T74" s="274"/>
      <c r="U74" s="274"/>
      <c r="V74" s="275"/>
      <c r="W74" s="276" t="str">
        <f t="shared" si="57"/>
        <v/>
      </c>
      <c r="X74" s="277"/>
      <c r="Y74" s="277"/>
      <c r="Z74" s="277"/>
      <c r="AA74" s="278"/>
      <c r="AB74" s="249"/>
      <c r="AC74" s="250"/>
      <c r="AD74" s="249"/>
      <c r="AE74" s="250"/>
      <c r="AF74" s="251" t="str">
        <f t="shared" si="49"/>
        <v/>
      </c>
      <c r="AG74" s="252"/>
      <c r="AH74" s="253"/>
      <c r="AI74" s="254" t="str">
        <f t="shared" si="61"/>
        <v/>
      </c>
      <c r="AJ74" s="255"/>
      <c r="AK74" s="256"/>
      <c r="AL74" s="254" t="str">
        <f t="shared" si="59"/>
        <v/>
      </c>
      <c r="AM74" s="255"/>
      <c r="AN74" s="256"/>
      <c r="AO74" s="257"/>
      <c r="AP74" s="257"/>
      <c r="AQ74" s="257"/>
      <c r="AR74" s="257"/>
      <c r="AS74" s="244"/>
      <c r="AT74" s="244"/>
      <c r="AU74" s="244"/>
      <c r="AV74" s="244"/>
      <c r="AW74" s="100"/>
      <c r="AX74" s="90" t="e">
        <f t="shared" ca="1" si="4"/>
        <v>#N/A</v>
      </c>
      <c r="AY74" s="124" t="str">
        <f t="shared" si="39"/>
        <v/>
      </c>
      <c r="AZ74" s="125" t="str">
        <f t="shared" si="40"/>
        <v/>
      </c>
      <c r="BA74" s="126" t="str">
        <f t="shared" si="5"/>
        <v/>
      </c>
      <c r="BB74" s="126" t="str">
        <f t="shared" si="6"/>
        <v/>
      </c>
      <c r="BC74" s="127" t="str">
        <f t="shared" si="7"/>
        <v/>
      </c>
      <c r="BD74" s="127" t="str">
        <f t="shared" si="8"/>
        <v/>
      </c>
      <c r="BE74" s="126" t="str">
        <f t="shared" si="9"/>
        <v/>
      </c>
      <c r="BF74" s="126" t="str">
        <f t="shared" si="10"/>
        <v/>
      </c>
      <c r="BG74" s="128" t="str">
        <f t="shared" si="41"/>
        <v/>
      </c>
      <c r="BH74" s="124" t="str">
        <f t="shared" si="1"/>
        <v/>
      </c>
      <c r="BI74" s="128" t="e">
        <f ca="1">IF(AND($AX74&lt;&gt;"",BE74&lt;&gt;"",BG74&gt;=IF(BG75="",0,BG75)),SUM(INDIRECT("bh"&amp;ROW()-BG74+1):BH74),"")</f>
        <v>#N/A</v>
      </c>
      <c r="BJ74" s="128" t="e">
        <f t="shared" ca="1" si="11"/>
        <v>#N/A</v>
      </c>
      <c r="BK74" s="128" t="e">
        <f t="shared" ca="1" si="12"/>
        <v>#N/A</v>
      </c>
      <c r="BL74" s="128" t="e">
        <f ca="1">IF(BK74="","",LEFT(AX74,3)&amp;TEXT(VLOOKUP(BK74,基本設定!$D$3:$E$50,2,FALSE),"000"))</f>
        <v>#N/A</v>
      </c>
      <c r="BM74" s="128" t="e">
        <f ca="1">IF(BL74="","",VLOOKUP(BL74,単価設定!$A$3:$F$477,6,FALSE))</f>
        <v>#N/A</v>
      </c>
      <c r="BN74" s="128" t="str">
        <f t="shared" si="42"/>
        <v/>
      </c>
      <c r="BO74" s="128" t="str">
        <f t="shared" si="13"/>
        <v/>
      </c>
      <c r="BP74" s="124" t="str">
        <f t="shared" si="50"/>
        <v/>
      </c>
      <c r="BQ74" s="128" t="str">
        <f t="shared" si="51"/>
        <v/>
      </c>
      <c r="BR74" s="129" t="str">
        <f t="shared" si="52"/>
        <v/>
      </c>
      <c r="BS74" s="129" t="str">
        <f t="shared" si="53"/>
        <v/>
      </c>
      <c r="BT74" s="127" t="str">
        <f t="shared" si="18"/>
        <v/>
      </c>
      <c r="BU74" s="127" t="str">
        <f t="shared" si="19"/>
        <v/>
      </c>
      <c r="BV74" s="126" t="str">
        <f t="shared" si="20"/>
        <v/>
      </c>
      <c r="BW74" s="126" t="str">
        <f t="shared" si="21"/>
        <v/>
      </c>
      <c r="BX74" s="128" t="str">
        <f t="shared" si="43"/>
        <v/>
      </c>
      <c r="BY74" s="124" t="str">
        <f t="shared" si="2"/>
        <v/>
      </c>
      <c r="BZ74" s="128" t="e">
        <f ca="1">IF(AND($AX74&lt;&gt;"",BV74&lt;&gt;"",BX74&gt;=IF(BX75="",0,BX75)),SUM(INDIRECT("by" &amp; ROW()-BX74+1):BY74),"")</f>
        <v>#N/A</v>
      </c>
      <c r="CA74" s="128" t="e">
        <f t="shared" ca="1" si="22"/>
        <v>#N/A</v>
      </c>
      <c r="CB74" s="128" t="e">
        <f t="shared" ca="1" si="23"/>
        <v>#N/A</v>
      </c>
      <c r="CC74" s="128" t="e">
        <f ca="1">IF(CB74="","",LEFT($AX74,3)&amp;TEXT(VLOOKUP(CB74,基本設定!$D$3:$E$50,2,FALSE),"100"))</f>
        <v>#N/A</v>
      </c>
      <c r="CD74" s="128" t="e">
        <f ca="1">IF(CC74="","",VLOOKUP(CC74,単価設定!$A$3:$F$477,6,FALSE))</f>
        <v>#N/A</v>
      </c>
      <c r="CE74" s="128" t="str">
        <f t="shared" si="44"/>
        <v/>
      </c>
      <c r="CF74" s="128" t="str">
        <f t="shared" si="24"/>
        <v/>
      </c>
      <c r="CG74" s="128" t="e">
        <f t="shared" ca="1" si="54"/>
        <v>#N/A</v>
      </c>
      <c r="CH74" s="128" t="e">
        <f ca="1">IF(CG74="","",VLOOKUP(CG74,単価設定!$A$3:$F$478,6,FALSE))</f>
        <v>#N/A</v>
      </c>
      <c r="CI74" s="128" t="e">
        <f t="shared" ca="1" si="55"/>
        <v>#N/A</v>
      </c>
      <c r="CJ74" s="128" t="e">
        <f ca="1">IF(CI74="","",VLOOKUP(CI74,単価設定!$A$3:$F$478,6,FALSE))</f>
        <v>#N/A</v>
      </c>
      <c r="CK74" s="128" t="e">
        <f t="shared" ca="1" si="27"/>
        <v>#N/A</v>
      </c>
      <c r="CL74" s="128" t="e">
        <f ca="1">SUM(CK$15:$CK74)</f>
        <v>#N/A</v>
      </c>
      <c r="CM74" s="128" t="e">
        <f t="shared" ca="1" si="28"/>
        <v>#N/A</v>
      </c>
      <c r="CN74" s="128" t="e">
        <f t="shared" ca="1" si="47"/>
        <v>#N/A</v>
      </c>
      <c r="CO74" s="128" t="e">
        <f t="shared" ca="1" si="29"/>
        <v>#N/A</v>
      </c>
      <c r="CP74" s="146" t="e">
        <f t="shared" ca="1" si="30"/>
        <v>#N/A</v>
      </c>
      <c r="CQ74" s="146" t="e">
        <f t="shared" ca="1" si="31"/>
        <v>#N/A</v>
      </c>
      <c r="CR74" s="146" t="e">
        <f t="shared" ca="1" si="32"/>
        <v>#N/A</v>
      </c>
      <c r="CS74" s="146" t="e">
        <f t="shared" ca="1" si="33"/>
        <v>#N/A</v>
      </c>
      <c r="CT74" s="128" t="e">
        <f ca="1">IF(BL74&lt;&gt;"",IF(COUNTIF(BL$15:BL74,BL74)=1,ROW(),""),"")</f>
        <v>#N/A</v>
      </c>
      <c r="CU74" s="128" t="e">
        <f ca="1">IF(CB74&lt;&gt;"",IF(COUNTIF(CB$15:CB74,CB74)=1,ROW(),""),"")</f>
        <v>#N/A</v>
      </c>
      <c r="CV74" s="128" t="e">
        <f ca="1">IF(CG74&lt;&gt;"",IF(COUNTIF(CG$15:CG74,CG74)=1,ROW(),""),"")</f>
        <v>#N/A</v>
      </c>
      <c r="CW74" s="146" t="e">
        <f ca="1">IF(CI74&lt;&gt;"",IF(COUNTIF(CI$15:CI74,CI74)=1,ROW(),""),"")</f>
        <v>#N/A</v>
      </c>
      <c r="CX74" s="128" t="str">
        <f t="shared" ca="1" si="34"/>
        <v/>
      </c>
      <c r="CY74" s="128" t="str">
        <f t="shared" ca="1" si="35"/>
        <v/>
      </c>
      <c r="CZ74" s="128" t="str">
        <f t="shared" ca="1" si="36"/>
        <v/>
      </c>
      <c r="DA74" s="146" t="str">
        <f t="shared" ca="1" si="37"/>
        <v/>
      </c>
      <c r="DD74" s="65"/>
      <c r="DE74" s="326"/>
      <c r="DF74" s="327"/>
      <c r="DG74" s="328"/>
      <c r="DH74" s="303" t="str">
        <f ca="1">IFERROR(VLOOKUP(TEXT(SMALL($CX$15:$DA$143,15),"000000"),単価設定!$A$3:$F$478,1,FALSE),"")</f>
        <v/>
      </c>
      <c r="DI74" s="304"/>
      <c r="DJ74" s="304"/>
      <c r="DK74" s="304"/>
      <c r="DL74" s="304"/>
      <c r="DM74" s="304"/>
      <c r="DN74" s="304"/>
      <c r="DO74" s="304"/>
      <c r="DP74" s="305"/>
      <c r="DQ74" s="306" t="str">
        <f ca="1">IF(ISERROR(VLOOKUP(DH74,単価設定!$A$3:$F$478,4,FALSE)),"",VLOOKUP(DH74,単価設定!$A$3:$F$478,4,FALSE))</f>
        <v/>
      </c>
      <c r="DR74" s="307"/>
      <c r="DS74" s="307"/>
      <c r="DT74" s="307"/>
      <c r="DU74" s="307"/>
      <c r="DV74" s="307"/>
      <c r="DW74" s="307"/>
      <c r="DX74" s="307"/>
      <c r="DY74" s="307"/>
      <c r="DZ74" s="307"/>
      <c r="EA74" s="307"/>
      <c r="EB74" s="307"/>
      <c r="EC74" s="308"/>
      <c r="ED74" s="264" t="str">
        <f ca="1">IF(ISERROR(VLOOKUP(DH74,単価設定!$A$3:$F$478,5,FALSE)),"",VLOOKUP(DH74,単価設定!$A$3:$F$478,5,FALSE))</f>
        <v/>
      </c>
      <c r="EE74" s="265"/>
      <c r="EF74" s="265"/>
      <c r="EG74" s="265"/>
      <c r="EH74" s="265"/>
      <c r="EI74" s="265"/>
      <c r="EJ74" s="265"/>
      <c r="EK74" s="265"/>
      <c r="EL74" s="281"/>
      <c r="EM74" s="303" t="str">
        <f ca="1">IF(DH74="","",COUNTIF($BL$15:$BL$143,DH74)+COUNTIF($CC$15:$CC$143,DH74)+COUNTIF($CG$15:$CG$143,DH74)+COUNTIF($CI$15:$CI$143,DH74))</f>
        <v/>
      </c>
      <c r="EN74" s="304"/>
      <c r="EO74" s="304"/>
      <c r="EP74" s="304"/>
      <c r="EQ74" s="305"/>
      <c r="ER74" s="264" t="str">
        <f ca="1">IF(AND(ED74&lt;&gt;"",EM74&lt;&gt;""),IF(ED74*EM74=0,"",ED74*EM74),"")</f>
        <v/>
      </c>
      <c r="ES74" s="265"/>
      <c r="ET74" s="265"/>
      <c r="EU74" s="265"/>
      <c r="EV74" s="265"/>
      <c r="EW74" s="265"/>
      <c r="EX74" s="265"/>
      <c r="EY74" s="265"/>
      <c r="EZ74" s="265"/>
      <c r="FA74" s="265"/>
      <c r="FB74" s="281"/>
      <c r="FC74" s="258"/>
      <c r="FD74" s="259"/>
      <c r="FE74" s="259"/>
      <c r="FF74" s="260"/>
      <c r="FG74" s="64"/>
    </row>
    <row r="75" spans="1:163" ht="18" customHeight="1" x14ac:dyDescent="0.15">
      <c r="B75" s="244"/>
      <c r="C75" s="244"/>
      <c r="D75" s="244"/>
      <c r="E75" s="268" t="str">
        <f>IF(B75="","",TEXT(TEXT(請求書!$D$15,"YYYY/MM") &amp; "/" &amp; TEXT(B75,"00"),"AAA"))</f>
        <v/>
      </c>
      <c r="F75" s="269"/>
      <c r="G75" s="269"/>
      <c r="H75" s="270"/>
      <c r="I75" s="271"/>
      <c r="J75" s="271"/>
      <c r="K75" s="271"/>
      <c r="L75" s="271"/>
      <c r="M75" s="271"/>
      <c r="N75" s="271"/>
      <c r="O75" s="272" t="str">
        <f t="shared" si="56"/>
        <v/>
      </c>
      <c r="P75" s="272"/>
      <c r="Q75" s="273" t="str">
        <f t="shared" si="60"/>
        <v/>
      </c>
      <c r="R75" s="274"/>
      <c r="S75" s="274"/>
      <c r="T75" s="274"/>
      <c r="U75" s="274"/>
      <c r="V75" s="275"/>
      <c r="W75" s="276" t="str">
        <f t="shared" si="57"/>
        <v/>
      </c>
      <c r="X75" s="277"/>
      <c r="Y75" s="277"/>
      <c r="Z75" s="277"/>
      <c r="AA75" s="278"/>
      <c r="AB75" s="249"/>
      <c r="AC75" s="250"/>
      <c r="AD75" s="249"/>
      <c r="AE75" s="250"/>
      <c r="AF75" s="251" t="str">
        <f t="shared" si="49"/>
        <v/>
      </c>
      <c r="AG75" s="252"/>
      <c r="AH75" s="253"/>
      <c r="AI75" s="254" t="str">
        <f t="shared" si="61"/>
        <v/>
      </c>
      <c r="AJ75" s="255"/>
      <c r="AK75" s="256"/>
      <c r="AL75" s="254" t="str">
        <f t="shared" si="59"/>
        <v/>
      </c>
      <c r="AM75" s="255"/>
      <c r="AN75" s="256"/>
      <c r="AO75" s="257"/>
      <c r="AP75" s="257"/>
      <c r="AQ75" s="257"/>
      <c r="AR75" s="257"/>
      <c r="AS75" s="244"/>
      <c r="AT75" s="244"/>
      <c r="AU75" s="244"/>
      <c r="AV75" s="244"/>
      <c r="AW75" s="100"/>
      <c r="AX75" s="90" t="e">
        <f t="shared" ca="1" si="4"/>
        <v>#N/A</v>
      </c>
      <c r="AY75" s="124" t="str">
        <f t="shared" si="39"/>
        <v/>
      </c>
      <c r="AZ75" s="125" t="str">
        <f t="shared" si="40"/>
        <v/>
      </c>
      <c r="BA75" s="126" t="str">
        <f t="shared" si="5"/>
        <v/>
      </c>
      <c r="BB75" s="126" t="str">
        <f t="shared" si="6"/>
        <v/>
      </c>
      <c r="BC75" s="127" t="str">
        <f t="shared" si="7"/>
        <v/>
      </c>
      <c r="BD75" s="127" t="str">
        <f t="shared" si="8"/>
        <v/>
      </c>
      <c r="BE75" s="126" t="str">
        <f t="shared" si="9"/>
        <v/>
      </c>
      <c r="BF75" s="126" t="str">
        <f t="shared" si="10"/>
        <v/>
      </c>
      <c r="BG75" s="128" t="str">
        <f t="shared" si="41"/>
        <v/>
      </c>
      <c r="BH75" s="124" t="str">
        <f t="shared" si="1"/>
        <v/>
      </c>
      <c r="BI75" s="128" t="e">
        <f ca="1">IF(AND($AX75&lt;&gt;"",BE75&lt;&gt;"",BG75&gt;=IF(BG76="",0,BG76)),SUM(INDIRECT("bh"&amp;ROW()-BG75+1):BH75),"")</f>
        <v>#N/A</v>
      </c>
      <c r="BJ75" s="128" t="e">
        <f t="shared" ca="1" si="11"/>
        <v>#N/A</v>
      </c>
      <c r="BK75" s="128" t="e">
        <f t="shared" ca="1" si="12"/>
        <v>#N/A</v>
      </c>
      <c r="BL75" s="128" t="e">
        <f ca="1">IF(BK75="","",LEFT(AX75,3)&amp;TEXT(VLOOKUP(BK75,基本設定!$D$3:$E$50,2,FALSE),"000"))</f>
        <v>#N/A</v>
      </c>
      <c r="BM75" s="128" t="e">
        <f ca="1">IF(BL75="","",VLOOKUP(BL75,単価設定!$A$3:$F$477,6,FALSE))</f>
        <v>#N/A</v>
      </c>
      <c r="BN75" s="128" t="str">
        <f t="shared" si="42"/>
        <v/>
      </c>
      <c r="BO75" s="128" t="str">
        <f t="shared" si="13"/>
        <v/>
      </c>
      <c r="BP75" s="124" t="str">
        <f t="shared" si="50"/>
        <v/>
      </c>
      <c r="BQ75" s="128" t="str">
        <f t="shared" si="51"/>
        <v/>
      </c>
      <c r="BR75" s="129" t="str">
        <f t="shared" si="52"/>
        <v/>
      </c>
      <c r="BS75" s="129" t="str">
        <f t="shared" si="53"/>
        <v/>
      </c>
      <c r="BT75" s="127" t="str">
        <f t="shared" si="18"/>
        <v/>
      </c>
      <c r="BU75" s="127" t="str">
        <f t="shared" si="19"/>
        <v/>
      </c>
      <c r="BV75" s="126" t="str">
        <f t="shared" si="20"/>
        <v/>
      </c>
      <c r="BW75" s="126" t="str">
        <f t="shared" si="21"/>
        <v/>
      </c>
      <c r="BX75" s="128" t="str">
        <f t="shared" si="43"/>
        <v/>
      </c>
      <c r="BY75" s="124" t="str">
        <f t="shared" si="2"/>
        <v/>
      </c>
      <c r="BZ75" s="128" t="e">
        <f ca="1">IF(AND($AX75&lt;&gt;"",BV75&lt;&gt;"",BX75&gt;=IF(BX76="",0,BX76)),SUM(INDIRECT("by" &amp; ROW()-BX75+1):BY75),"")</f>
        <v>#N/A</v>
      </c>
      <c r="CA75" s="128" t="e">
        <f t="shared" ca="1" si="22"/>
        <v>#N/A</v>
      </c>
      <c r="CB75" s="128" t="e">
        <f t="shared" ca="1" si="23"/>
        <v>#N/A</v>
      </c>
      <c r="CC75" s="128" t="e">
        <f ca="1">IF(CB75="","",LEFT($AX75,3)&amp;TEXT(VLOOKUP(CB75,基本設定!$D$3:$E$50,2,FALSE),"100"))</f>
        <v>#N/A</v>
      </c>
      <c r="CD75" s="128" t="e">
        <f ca="1">IF(CC75="","",VLOOKUP(CC75,単価設定!$A$3:$F$477,6,FALSE))</f>
        <v>#N/A</v>
      </c>
      <c r="CE75" s="128" t="str">
        <f t="shared" si="44"/>
        <v/>
      </c>
      <c r="CF75" s="128" t="str">
        <f t="shared" si="24"/>
        <v/>
      </c>
      <c r="CG75" s="128" t="e">
        <f t="shared" ca="1" si="54"/>
        <v>#N/A</v>
      </c>
      <c r="CH75" s="128" t="e">
        <f ca="1">IF(CG75="","",VLOOKUP(CG75,単価設定!$A$3:$F$478,6,FALSE))</f>
        <v>#N/A</v>
      </c>
      <c r="CI75" s="128" t="e">
        <f t="shared" ca="1" si="55"/>
        <v>#N/A</v>
      </c>
      <c r="CJ75" s="128" t="e">
        <f ca="1">IF(CI75="","",VLOOKUP(CI75,単価設定!$A$3:$F$478,6,FALSE))</f>
        <v>#N/A</v>
      </c>
      <c r="CK75" s="128" t="e">
        <f t="shared" ca="1" si="27"/>
        <v>#N/A</v>
      </c>
      <c r="CL75" s="128" t="e">
        <f ca="1">SUM(CK$15:$CK75)</f>
        <v>#N/A</v>
      </c>
      <c r="CM75" s="128" t="e">
        <f t="shared" ca="1" si="28"/>
        <v>#N/A</v>
      </c>
      <c r="CN75" s="128" t="e">
        <f t="shared" ca="1" si="47"/>
        <v>#N/A</v>
      </c>
      <c r="CO75" s="128" t="e">
        <f t="shared" ca="1" si="29"/>
        <v>#N/A</v>
      </c>
      <c r="CP75" s="146" t="e">
        <f t="shared" ca="1" si="30"/>
        <v>#N/A</v>
      </c>
      <c r="CQ75" s="146" t="e">
        <f t="shared" ca="1" si="31"/>
        <v>#N/A</v>
      </c>
      <c r="CR75" s="146" t="e">
        <f t="shared" ca="1" si="32"/>
        <v>#N/A</v>
      </c>
      <c r="CS75" s="146" t="e">
        <f t="shared" ca="1" si="33"/>
        <v>#N/A</v>
      </c>
      <c r="CT75" s="128" t="e">
        <f ca="1">IF(BL75&lt;&gt;"",IF(COUNTIF(BL$15:BL75,BL75)=1,ROW(),""),"")</f>
        <v>#N/A</v>
      </c>
      <c r="CU75" s="128" t="e">
        <f ca="1">IF(CB75&lt;&gt;"",IF(COUNTIF(CB$15:CB75,CB75)=1,ROW(),""),"")</f>
        <v>#N/A</v>
      </c>
      <c r="CV75" s="128" t="e">
        <f ca="1">IF(CG75&lt;&gt;"",IF(COUNTIF(CG$15:CG75,CG75)=1,ROW(),""),"")</f>
        <v>#N/A</v>
      </c>
      <c r="CW75" s="146" t="e">
        <f ca="1">IF(CI75&lt;&gt;"",IF(COUNTIF(CI$15:CI75,CI75)=1,ROW(),""),"")</f>
        <v>#N/A</v>
      </c>
      <c r="CX75" s="128" t="str">
        <f t="shared" ca="1" si="34"/>
        <v/>
      </c>
      <c r="CY75" s="128" t="str">
        <f t="shared" ca="1" si="35"/>
        <v/>
      </c>
      <c r="CZ75" s="128" t="str">
        <f t="shared" ca="1" si="36"/>
        <v/>
      </c>
      <c r="DA75" s="146" t="str">
        <f t="shared" ca="1" si="37"/>
        <v/>
      </c>
      <c r="DD75" s="65"/>
      <c r="DE75" s="326"/>
      <c r="DF75" s="327"/>
      <c r="DG75" s="328"/>
      <c r="DH75" s="211"/>
      <c r="DI75" s="212"/>
      <c r="DJ75" s="212"/>
      <c r="DK75" s="212"/>
      <c r="DL75" s="212"/>
      <c r="DM75" s="212"/>
      <c r="DN75" s="212"/>
      <c r="DO75" s="212"/>
      <c r="DP75" s="213"/>
      <c r="DQ75" s="312"/>
      <c r="DR75" s="313"/>
      <c r="DS75" s="313"/>
      <c r="DT75" s="313"/>
      <c r="DU75" s="313"/>
      <c r="DV75" s="313"/>
      <c r="DW75" s="313"/>
      <c r="DX75" s="313"/>
      <c r="DY75" s="313"/>
      <c r="DZ75" s="313"/>
      <c r="EA75" s="313"/>
      <c r="EB75" s="313"/>
      <c r="EC75" s="314"/>
      <c r="ED75" s="266"/>
      <c r="EE75" s="267"/>
      <c r="EF75" s="267"/>
      <c r="EG75" s="267"/>
      <c r="EH75" s="267"/>
      <c r="EI75" s="267"/>
      <c r="EJ75" s="267"/>
      <c r="EK75" s="267"/>
      <c r="EL75" s="282"/>
      <c r="EM75" s="211"/>
      <c r="EN75" s="212"/>
      <c r="EO75" s="212"/>
      <c r="EP75" s="212"/>
      <c r="EQ75" s="213"/>
      <c r="ER75" s="266"/>
      <c r="ES75" s="267"/>
      <c r="ET75" s="267"/>
      <c r="EU75" s="267"/>
      <c r="EV75" s="267"/>
      <c r="EW75" s="267"/>
      <c r="EX75" s="267"/>
      <c r="EY75" s="267"/>
      <c r="EZ75" s="267"/>
      <c r="FA75" s="267"/>
      <c r="FB75" s="282"/>
      <c r="FC75" s="261"/>
      <c r="FD75" s="262"/>
      <c r="FE75" s="262"/>
      <c r="FF75" s="263"/>
      <c r="FG75" s="64"/>
    </row>
    <row r="76" spans="1:163" ht="18" customHeight="1" x14ac:dyDescent="0.15">
      <c r="B76" s="244"/>
      <c r="C76" s="244"/>
      <c r="D76" s="244"/>
      <c r="E76" s="268" t="str">
        <f>IF(B76="","",TEXT(TEXT(請求書!$D$15,"YYYY/MM") &amp; "/" &amp; TEXT(B76,"00"),"AAA"))</f>
        <v/>
      </c>
      <c r="F76" s="269"/>
      <c r="G76" s="269"/>
      <c r="H76" s="270"/>
      <c r="I76" s="271"/>
      <c r="J76" s="271"/>
      <c r="K76" s="271"/>
      <c r="L76" s="271"/>
      <c r="M76" s="271"/>
      <c r="N76" s="271"/>
      <c r="O76" s="272" t="str">
        <f t="shared" si="56"/>
        <v/>
      </c>
      <c r="P76" s="272"/>
      <c r="Q76" s="273" t="str">
        <f t="shared" si="60"/>
        <v/>
      </c>
      <c r="R76" s="274"/>
      <c r="S76" s="274"/>
      <c r="T76" s="274"/>
      <c r="U76" s="274"/>
      <c r="V76" s="275"/>
      <c r="W76" s="276" t="str">
        <f t="shared" si="57"/>
        <v/>
      </c>
      <c r="X76" s="277"/>
      <c r="Y76" s="277"/>
      <c r="Z76" s="277"/>
      <c r="AA76" s="278"/>
      <c r="AB76" s="249"/>
      <c r="AC76" s="250"/>
      <c r="AD76" s="249"/>
      <c r="AE76" s="250"/>
      <c r="AF76" s="251" t="str">
        <f t="shared" si="49"/>
        <v/>
      </c>
      <c r="AG76" s="252"/>
      <c r="AH76" s="253"/>
      <c r="AI76" s="254" t="str">
        <f t="shared" si="61"/>
        <v/>
      </c>
      <c r="AJ76" s="255"/>
      <c r="AK76" s="256"/>
      <c r="AL76" s="254" t="str">
        <f t="shared" si="59"/>
        <v/>
      </c>
      <c r="AM76" s="255"/>
      <c r="AN76" s="256"/>
      <c r="AO76" s="257"/>
      <c r="AP76" s="257"/>
      <c r="AQ76" s="257"/>
      <c r="AR76" s="257"/>
      <c r="AS76" s="244"/>
      <c r="AT76" s="244"/>
      <c r="AU76" s="244"/>
      <c r="AV76" s="244"/>
      <c r="AW76" s="100"/>
      <c r="AX76" s="90" t="e">
        <f t="shared" ca="1" si="4"/>
        <v>#N/A</v>
      </c>
      <c r="AY76" s="124" t="str">
        <f t="shared" si="39"/>
        <v/>
      </c>
      <c r="AZ76" s="125" t="str">
        <f t="shared" si="40"/>
        <v/>
      </c>
      <c r="BA76" s="126" t="str">
        <f t="shared" si="5"/>
        <v/>
      </c>
      <c r="BB76" s="126" t="str">
        <f t="shared" si="6"/>
        <v/>
      </c>
      <c r="BC76" s="127" t="str">
        <f t="shared" si="7"/>
        <v/>
      </c>
      <c r="BD76" s="127" t="str">
        <f t="shared" si="8"/>
        <v/>
      </c>
      <c r="BE76" s="126" t="str">
        <f t="shared" si="9"/>
        <v/>
      </c>
      <c r="BF76" s="126" t="str">
        <f t="shared" si="10"/>
        <v/>
      </c>
      <c r="BG76" s="128" t="str">
        <f t="shared" si="41"/>
        <v/>
      </c>
      <c r="BH76" s="124" t="str">
        <f t="shared" si="1"/>
        <v/>
      </c>
      <c r="BI76" s="128" t="e">
        <f ca="1">IF(AND($AX76&lt;&gt;"",BE76&lt;&gt;"",BG76&gt;=IF(BG77="",0,BG77)),SUM(INDIRECT("bh"&amp;ROW()-BG76+1):BH76),"")</f>
        <v>#N/A</v>
      </c>
      <c r="BJ76" s="128" t="e">
        <f t="shared" ca="1" si="11"/>
        <v>#N/A</v>
      </c>
      <c r="BK76" s="128" t="e">
        <f t="shared" ca="1" si="12"/>
        <v>#N/A</v>
      </c>
      <c r="BL76" s="128" t="e">
        <f ca="1">IF(BK76="","",LEFT(AX76,3)&amp;TEXT(VLOOKUP(BK76,基本設定!$D$3:$E$50,2,FALSE),"000"))</f>
        <v>#N/A</v>
      </c>
      <c r="BM76" s="128" t="e">
        <f ca="1">IF(BL76="","",VLOOKUP(BL76,単価設定!$A$3:$F$477,6,FALSE))</f>
        <v>#N/A</v>
      </c>
      <c r="BN76" s="128" t="str">
        <f t="shared" si="42"/>
        <v/>
      </c>
      <c r="BO76" s="128" t="str">
        <f t="shared" si="13"/>
        <v/>
      </c>
      <c r="BP76" s="124" t="str">
        <f t="shared" si="50"/>
        <v/>
      </c>
      <c r="BQ76" s="128" t="str">
        <f t="shared" si="51"/>
        <v/>
      </c>
      <c r="BR76" s="129" t="str">
        <f t="shared" si="52"/>
        <v/>
      </c>
      <c r="BS76" s="129" t="str">
        <f t="shared" si="53"/>
        <v/>
      </c>
      <c r="BT76" s="127" t="str">
        <f t="shared" si="18"/>
        <v/>
      </c>
      <c r="BU76" s="127" t="str">
        <f t="shared" si="19"/>
        <v/>
      </c>
      <c r="BV76" s="126" t="str">
        <f t="shared" si="20"/>
        <v/>
      </c>
      <c r="BW76" s="126" t="str">
        <f t="shared" si="21"/>
        <v/>
      </c>
      <c r="BX76" s="128" t="str">
        <f t="shared" si="43"/>
        <v/>
      </c>
      <c r="BY76" s="124" t="str">
        <f t="shared" si="2"/>
        <v/>
      </c>
      <c r="BZ76" s="128" t="e">
        <f ca="1">IF(AND($AX76&lt;&gt;"",BV76&lt;&gt;"",BX76&gt;=IF(BX77="",0,BX77)),SUM(INDIRECT("by" &amp; ROW()-BX76+1):BY76),"")</f>
        <v>#N/A</v>
      </c>
      <c r="CA76" s="128" t="e">
        <f t="shared" ca="1" si="22"/>
        <v>#N/A</v>
      </c>
      <c r="CB76" s="128" t="e">
        <f t="shared" ca="1" si="23"/>
        <v>#N/A</v>
      </c>
      <c r="CC76" s="128" t="e">
        <f ca="1">IF(CB76="","",LEFT($AX76,3)&amp;TEXT(VLOOKUP(CB76,基本設定!$D$3:$E$50,2,FALSE),"100"))</f>
        <v>#N/A</v>
      </c>
      <c r="CD76" s="128" t="e">
        <f ca="1">IF(CC76="","",VLOOKUP(CC76,単価設定!$A$3:$F$477,6,FALSE))</f>
        <v>#N/A</v>
      </c>
      <c r="CE76" s="128" t="str">
        <f t="shared" si="44"/>
        <v/>
      </c>
      <c r="CF76" s="128" t="str">
        <f t="shared" si="24"/>
        <v/>
      </c>
      <c r="CG76" s="128" t="e">
        <f t="shared" ca="1" si="54"/>
        <v>#N/A</v>
      </c>
      <c r="CH76" s="128" t="e">
        <f ca="1">IF(CG76="","",VLOOKUP(CG76,単価設定!$A$3:$F$478,6,FALSE))</f>
        <v>#N/A</v>
      </c>
      <c r="CI76" s="128" t="e">
        <f t="shared" ca="1" si="55"/>
        <v>#N/A</v>
      </c>
      <c r="CJ76" s="128" t="e">
        <f ca="1">IF(CI76="","",VLOOKUP(CI76,単価設定!$A$3:$F$478,6,FALSE))</f>
        <v>#N/A</v>
      </c>
      <c r="CK76" s="128" t="e">
        <f t="shared" ca="1" si="27"/>
        <v>#N/A</v>
      </c>
      <c r="CL76" s="128" t="e">
        <f ca="1">SUM(CK$15:$CK76)</f>
        <v>#N/A</v>
      </c>
      <c r="CM76" s="128" t="e">
        <f t="shared" ca="1" si="28"/>
        <v>#N/A</v>
      </c>
      <c r="CN76" s="128" t="e">
        <f t="shared" ca="1" si="47"/>
        <v>#N/A</v>
      </c>
      <c r="CO76" s="128" t="e">
        <f t="shared" ca="1" si="29"/>
        <v>#N/A</v>
      </c>
      <c r="CP76" s="146" t="e">
        <f t="shared" ca="1" si="30"/>
        <v>#N/A</v>
      </c>
      <c r="CQ76" s="146" t="e">
        <f t="shared" ca="1" si="31"/>
        <v>#N/A</v>
      </c>
      <c r="CR76" s="146" t="e">
        <f t="shared" ca="1" si="32"/>
        <v>#N/A</v>
      </c>
      <c r="CS76" s="146" t="e">
        <f t="shared" ca="1" si="33"/>
        <v>#N/A</v>
      </c>
      <c r="CT76" s="128" t="e">
        <f ca="1">IF(BL76&lt;&gt;"",IF(COUNTIF(BL$15:BL76,BL76)=1,ROW(),""),"")</f>
        <v>#N/A</v>
      </c>
      <c r="CU76" s="128" t="e">
        <f ca="1">IF(CB76&lt;&gt;"",IF(COUNTIF(CB$15:CB76,CB76)=1,ROW(),""),"")</f>
        <v>#N/A</v>
      </c>
      <c r="CV76" s="128" t="e">
        <f ca="1">IF(CG76&lt;&gt;"",IF(COUNTIF(CG$15:CG76,CG76)=1,ROW(),""),"")</f>
        <v>#N/A</v>
      </c>
      <c r="CW76" s="146" t="e">
        <f ca="1">IF(CI76&lt;&gt;"",IF(COUNTIF(CI$15:CI76,CI76)=1,ROW(),""),"")</f>
        <v>#N/A</v>
      </c>
      <c r="CX76" s="128" t="str">
        <f t="shared" ca="1" si="34"/>
        <v/>
      </c>
      <c r="CY76" s="128" t="str">
        <f t="shared" ca="1" si="35"/>
        <v/>
      </c>
      <c r="CZ76" s="128" t="str">
        <f t="shared" ca="1" si="36"/>
        <v/>
      </c>
      <c r="DA76" s="146" t="str">
        <f t="shared" ca="1" si="37"/>
        <v/>
      </c>
      <c r="DD76" s="65"/>
      <c r="DE76" s="326"/>
      <c r="DF76" s="327"/>
      <c r="DG76" s="328"/>
      <c r="DH76" s="303" t="str">
        <f ca="1">IFERROR(VLOOKUP(TEXT(SMALL($CX$15:$DA$143,16),"000000"),単価設定!$A$3:$F$478,1,FALSE),"")</f>
        <v/>
      </c>
      <c r="DI76" s="304"/>
      <c r="DJ76" s="304"/>
      <c r="DK76" s="304"/>
      <c r="DL76" s="304"/>
      <c r="DM76" s="304"/>
      <c r="DN76" s="304"/>
      <c r="DO76" s="304"/>
      <c r="DP76" s="305"/>
      <c r="DQ76" s="306" t="str">
        <f ca="1">IF(ISERROR(VLOOKUP(DH76,単価設定!$A$3:$F$478,4,FALSE)),"",VLOOKUP(DH76,単価設定!$A$3:$F$478,4,FALSE))</f>
        <v/>
      </c>
      <c r="DR76" s="307"/>
      <c r="DS76" s="307"/>
      <c r="DT76" s="307"/>
      <c r="DU76" s="307"/>
      <c r="DV76" s="307"/>
      <c r="DW76" s="307"/>
      <c r="DX76" s="307"/>
      <c r="DY76" s="307"/>
      <c r="DZ76" s="307"/>
      <c r="EA76" s="307"/>
      <c r="EB76" s="307"/>
      <c r="EC76" s="308"/>
      <c r="ED76" s="264" t="str">
        <f ca="1">IF(ISERROR(VLOOKUP(DH76,単価設定!$A$3:$F$478,5,FALSE)),"",VLOOKUP(DH76,単価設定!$A$3:$F$478,5,FALSE))</f>
        <v/>
      </c>
      <c r="EE76" s="265"/>
      <c r="EF76" s="265"/>
      <c r="EG76" s="265"/>
      <c r="EH76" s="265"/>
      <c r="EI76" s="265"/>
      <c r="EJ76" s="265"/>
      <c r="EK76" s="265"/>
      <c r="EL76" s="281"/>
      <c r="EM76" s="303" t="str">
        <f ca="1">IF(DH76="","",COUNTIF($BL$15:$BL$143,DH76)+COUNTIF($CC$15:$CC$143,DH76)+COUNTIF($CG$15:$CG$143,DH76)+COUNTIF($CI$15:$CI$143,DH76))</f>
        <v/>
      </c>
      <c r="EN76" s="304"/>
      <c r="EO76" s="304"/>
      <c r="EP76" s="304"/>
      <c r="EQ76" s="305"/>
      <c r="ER76" s="264" t="str">
        <f ca="1">IF(AND(ED76&lt;&gt;"",EM76&lt;&gt;""),IF(ED76*EM76=0,"",ED76*EM76),"")</f>
        <v/>
      </c>
      <c r="ES76" s="265"/>
      <c r="ET76" s="265"/>
      <c r="EU76" s="265"/>
      <c r="EV76" s="265"/>
      <c r="EW76" s="265"/>
      <c r="EX76" s="265"/>
      <c r="EY76" s="265"/>
      <c r="EZ76" s="265"/>
      <c r="FA76" s="265"/>
      <c r="FB76" s="281"/>
      <c r="FC76" s="258"/>
      <c r="FD76" s="259"/>
      <c r="FE76" s="259"/>
      <c r="FF76" s="260"/>
      <c r="FG76" s="64"/>
    </row>
    <row r="77" spans="1:163" ht="18" customHeight="1" x14ac:dyDescent="0.15">
      <c r="B77" s="244"/>
      <c r="C77" s="244"/>
      <c r="D77" s="244"/>
      <c r="E77" s="268" t="str">
        <f>IF(B77="","",TEXT(TEXT(請求書!$D$15,"YYYY/MM") &amp; "/" &amp; TEXT(B77,"00"),"AAA"))</f>
        <v/>
      </c>
      <c r="F77" s="269"/>
      <c r="G77" s="269"/>
      <c r="H77" s="270"/>
      <c r="I77" s="271"/>
      <c r="J77" s="271"/>
      <c r="K77" s="271"/>
      <c r="L77" s="271"/>
      <c r="M77" s="271"/>
      <c r="N77" s="271"/>
      <c r="O77" s="272" t="str">
        <f t="shared" si="56"/>
        <v/>
      </c>
      <c r="P77" s="272"/>
      <c r="Q77" s="273" t="str">
        <f t="shared" si="60"/>
        <v/>
      </c>
      <c r="R77" s="274"/>
      <c r="S77" s="274"/>
      <c r="T77" s="274"/>
      <c r="U77" s="274"/>
      <c r="V77" s="275"/>
      <c r="W77" s="276" t="str">
        <f t="shared" si="57"/>
        <v/>
      </c>
      <c r="X77" s="277"/>
      <c r="Y77" s="277"/>
      <c r="Z77" s="277"/>
      <c r="AA77" s="278"/>
      <c r="AB77" s="249"/>
      <c r="AC77" s="250"/>
      <c r="AD77" s="249"/>
      <c r="AE77" s="250"/>
      <c r="AF77" s="251" t="str">
        <f t="shared" si="49"/>
        <v/>
      </c>
      <c r="AG77" s="252"/>
      <c r="AH77" s="253"/>
      <c r="AI77" s="254" t="str">
        <f t="shared" si="61"/>
        <v/>
      </c>
      <c r="AJ77" s="255"/>
      <c r="AK77" s="256"/>
      <c r="AL77" s="254" t="str">
        <f t="shared" si="59"/>
        <v/>
      </c>
      <c r="AM77" s="255"/>
      <c r="AN77" s="256"/>
      <c r="AO77" s="257"/>
      <c r="AP77" s="257"/>
      <c r="AQ77" s="257"/>
      <c r="AR77" s="257"/>
      <c r="AS77" s="244"/>
      <c r="AT77" s="244"/>
      <c r="AU77" s="244"/>
      <c r="AV77" s="244"/>
      <c r="AW77" s="100"/>
      <c r="AX77" s="90" t="e">
        <f t="shared" ca="1" si="4"/>
        <v>#N/A</v>
      </c>
      <c r="AY77" s="124" t="str">
        <f t="shared" si="39"/>
        <v/>
      </c>
      <c r="AZ77" s="125" t="str">
        <f t="shared" si="40"/>
        <v/>
      </c>
      <c r="BA77" s="126" t="str">
        <f t="shared" si="5"/>
        <v/>
      </c>
      <c r="BB77" s="126" t="str">
        <f t="shared" si="6"/>
        <v/>
      </c>
      <c r="BC77" s="127" t="str">
        <f t="shared" si="7"/>
        <v/>
      </c>
      <c r="BD77" s="127" t="str">
        <f t="shared" si="8"/>
        <v/>
      </c>
      <c r="BE77" s="126" t="str">
        <f t="shared" si="9"/>
        <v/>
      </c>
      <c r="BF77" s="126" t="str">
        <f t="shared" si="10"/>
        <v/>
      </c>
      <c r="BG77" s="128" t="str">
        <f t="shared" si="41"/>
        <v/>
      </c>
      <c r="BH77" s="124" t="str">
        <f t="shared" si="1"/>
        <v/>
      </c>
      <c r="BI77" s="128" t="e">
        <f ca="1">IF(AND($AX77&lt;&gt;"",BE77&lt;&gt;"",BG77&gt;=IF(BG78="",0,BG78)),SUM(INDIRECT("bh"&amp;ROW()-BG77+1):BH77),"")</f>
        <v>#N/A</v>
      </c>
      <c r="BJ77" s="128" t="e">
        <f t="shared" ca="1" si="11"/>
        <v>#N/A</v>
      </c>
      <c r="BK77" s="128" t="e">
        <f t="shared" ca="1" si="12"/>
        <v>#N/A</v>
      </c>
      <c r="BL77" s="128" t="e">
        <f ca="1">IF(BK77="","",LEFT(AX77,3)&amp;TEXT(VLOOKUP(BK77,基本設定!$D$3:$E$50,2,FALSE),"000"))</f>
        <v>#N/A</v>
      </c>
      <c r="BM77" s="128" t="e">
        <f ca="1">IF(BL77="","",VLOOKUP(BL77,単価設定!$A$3:$F$477,6,FALSE))</f>
        <v>#N/A</v>
      </c>
      <c r="BN77" s="128" t="str">
        <f t="shared" si="42"/>
        <v/>
      </c>
      <c r="BO77" s="128" t="str">
        <f t="shared" si="13"/>
        <v/>
      </c>
      <c r="BP77" s="124" t="str">
        <f t="shared" si="50"/>
        <v/>
      </c>
      <c r="BQ77" s="128" t="str">
        <f t="shared" si="51"/>
        <v/>
      </c>
      <c r="BR77" s="129" t="str">
        <f t="shared" si="52"/>
        <v/>
      </c>
      <c r="BS77" s="129" t="str">
        <f t="shared" si="53"/>
        <v/>
      </c>
      <c r="BT77" s="127" t="str">
        <f t="shared" si="18"/>
        <v/>
      </c>
      <c r="BU77" s="127" t="str">
        <f t="shared" si="19"/>
        <v/>
      </c>
      <c r="BV77" s="126" t="str">
        <f t="shared" si="20"/>
        <v/>
      </c>
      <c r="BW77" s="126" t="str">
        <f t="shared" si="21"/>
        <v/>
      </c>
      <c r="BX77" s="128" t="str">
        <f t="shared" si="43"/>
        <v/>
      </c>
      <c r="BY77" s="124" t="str">
        <f t="shared" si="2"/>
        <v/>
      </c>
      <c r="BZ77" s="128" t="e">
        <f ca="1">IF(AND($AX77&lt;&gt;"",BV77&lt;&gt;"",BX77&gt;=IF(BX78="",0,BX78)),SUM(INDIRECT("by" &amp; ROW()-BX77+1):BY77),"")</f>
        <v>#N/A</v>
      </c>
      <c r="CA77" s="128" t="e">
        <f t="shared" ca="1" si="22"/>
        <v>#N/A</v>
      </c>
      <c r="CB77" s="128" t="e">
        <f t="shared" ca="1" si="23"/>
        <v>#N/A</v>
      </c>
      <c r="CC77" s="128" t="e">
        <f ca="1">IF(CB77="","",LEFT($AX77,3)&amp;TEXT(VLOOKUP(CB77,基本設定!$D$3:$E$50,2,FALSE),"100"))</f>
        <v>#N/A</v>
      </c>
      <c r="CD77" s="128" t="e">
        <f ca="1">IF(CC77="","",VLOOKUP(CC77,単価設定!$A$3:$F$477,6,FALSE))</f>
        <v>#N/A</v>
      </c>
      <c r="CE77" s="128" t="str">
        <f t="shared" si="44"/>
        <v/>
      </c>
      <c r="CF77" s="128" t="str">
        <f t="shared" si="24"/>
        <v/>
      </c>
      <c r="CG77" s="128" t="e">
        <f t="shared" ca="1" si="54"/>
        <v>#N/A</v>
      </c>
      <c r="CH77" s="128" t="e">
        <f ca="1">IF(CG77="","",VLOOKUP(CG77,単価設定!$A$3:$F$478,6,FALSE))</f>
        <v>#N/A</v>
      </c>
      <c r="CI77" s="128" t="e">
        <f t="shared" ca="1" si="55"/>
        <v>#N/A</v>
      </c>
      <c r="CJ77" s="128" t="e">
        <f ca="1">IF(CI77="","",VLOOKUP(CI77,単価設定!$A$3:$F$478,6,FALSE))</f>
        <v>#N/A</v>
      </c>
      <c r="CK77" s="128" t="e">
        <f t="shared" ca="1" si="27"/>
        <v>#N/A</v>
      </c>
      <c r="CL77" s="128" t="e">
        <f ca="1">SUM(CK$15:$CK77)</f>
        <v>#N/A</v>
      </c>
      <c r="CM77" s="128" t="e">
        <f t="shared" ca="1" si="28"/>
        <v>#N/A</v>
      </c>
      <c r="CN77" s="128" t="e">
        <f t="shared" ca="1" si="47"/>
        <v>#N/A</v>
      </c>
      <c r="CO77" s="128" t="e">
        <f t="shared" ca="1" si="29"/>
        <v>#N/A</v>
      </c>
      <c r="CP77" s="146" t="e">
        <f t="shared" ca="1" si="30"/>
        <v>#N/A</v>
      </c>
      <c r="CQ77" s="146" t="e">
        <f t="shared" ca="1" si="31"/>
        <v>#N/A</v>
      </c>
      <c r="CR77" s="146" t="e">
        <f t="shared" ca="1" si="32"/>
        <v>#N/A</v>
      </c>
      <c r="CS77" s="146" t="e">
        <f t="shared" ca="1" si="33"/>
        <v>#N/A</v>
      </c>
      <c r="CT77" s="128" t="e">
        <f ca="1">IF(BL77&lt;&gt;"",IF(COUNTIF(BL$15:BL77,BL77)=1,ROW(),""),"")</f>
        <v>#N/A</v>
      </c>
      <c r="CU77" s="128" t="e">
        <f ca="1">IF(CB77&lt;&gt;"",IF(COUNTIF(CB$15:CB77,CB77)=1,ROW(),""),"")</f>
        <v>#N/A</v>
      </c>
      <c r="CV77" s="128" t="e">
        <f ca="1">IF(CG77&lt;&gt;"",IF(COUNTIF(CG$15:CG77,CG77)=1,ROW(),""),"")</f>
        <v>#N/A</v>
      </c>
      <c r="CW77" s="146" t="e">
        <f ca="1">IF(CI77&lt;&gt;"",IF(COUNTIF(CI$15:CI77,CI77)=1,ROW(),""),"")</f>
        <v>#N/A</v>
      </c>
      <c r="CX77" s="128" t="str">
        <f t="shared" ca="1" si="34"/>
        <v/>
      </c>
      <c r="CY77" s="128" t="str">
        <f t="shared" ca="1" si="35"/>
        <v/>
      </c>
      <c r="CZ77" s="128" t="str">
        <f t="shared" ca="1" si="36"/>
        <v/>
      </c>
      <c r="DA77" s="146" t="str">
        <f t="shared" ca="1" si="37"/>
        <v/>
      </c>
      <c r="DD77" s="65"/>
      <c r="DE77" s="326"/>
      <c r="DF77" s="327"/>
      <c r="DG77" s="328"/>
      <c r="DH77" s="211"/>
      <c r="DI77" s="212"/>
      <c r="DJ77" s="212"/>
      <c r="DK77" s="212"/>
      <c r="DL77" s="212"/>
      <c r="DM77" s="212"/>
      <c r="DN77" s="212"/>
      <c r="DO77" s="212"/>
      <c r="DP77" s="213"/>
      <c r="DQ77" s="312"/>
      <c r="DR77" s="313"/>
      <c r="DS77" s="313"/>
      <c r="DT77" s="313"/>
      <c r="DU77" s="313"/>
      <c r="DV77" s="313"/>
      <c r="DW77" s="313"/>
      <c r="DX77" s="313"/>
      <c r="DY77" s="313"/>
      <c r="DZ77" s="313"/>
      <c r="EA77" s="313"/>
      <c r="EB77" s="313"/>
      <c r="EC77" s="314"/>
      <c r="ED77" s="266"/>
      <c r="EE77" s="267"/>
      <c r="EF77" s="267"/>
      <c r="EG77" s="267"/>
      <c r="EH77" s="267"/>
      <c r="EI77" s="267"/>
      <c r="EJ77" s="267"/>
      <c r="EK77" s="267"/>
      <c r="EL77" s="282"/>
      <c r="EM77" s="211"/>
      <c r="EN77" s="212"/>
      <c r="EO77" s="212"/>
      <c r="EP77" s="212"/>
      <c r="EQ77" s="213"/>
      <c r="ER77" s="266"/>
      <c r="ES77" s="267"/>
      <c r="ET77" s="267"/>
      <c r="EU77" s="267"/>
      <c r="EV77" s="267"/>
      <c r="EW77" s="267"/>
      <c r="EX77" s="267"/>
      <c r="EY77" s="267"/>
      <c r="EZ77" s="267"/>
      <c r="FA77" s="267"/>
      <c r="FB77" s="282"/>
      <c r="FC77" s="261"/>
      <c r="FD77" s="262"/>
      <c r="FE77" s="262"/>
      <c r="FF77" s="263"/>
      <c r="FG77" s="64"/>
    </row>
    <row r="78" spans="1:163" ht="18" customHeight="1" x14ac:dyDescent="0.15">
      <c r="B78" s="244"/>
      <c r="C78" s="244"/>
      <c r="D78" s="244"/>
      <c r="E78" s="268" t="str">
        <f>IF(B78="","",TEXT(TEXT(請求書!$D$15,"YYYY/MM") &amp; "/" &amp; TEXT(B78,"00"),"AAA"))</f>
        <v/>
      </c>
      <c r="F78" s="269"/>
      <c r="G78" s="269"/>
      <c r="H78" s="270"/>
      <c r="I78" s="271"/>
      <c r="J78" s="271"/>
      <c r="K78" s="271"/>
      <c r="L78" s="271"/>
      <c r="M78" s="271"/>
      <c r="N78" s="271"/>
      <c r="O78" s="272" t="str">
        <f t="shared" si="56"/>
        <v/>
      </c>
      <c r="P78" s="272"/>
      <c r="Q78" s="273" t="str">
        <f t="shared" si="60"/>
        <v/>
      </c>
      <c r="R78" s="274"/>
      <c r="S78" s="274"/>
      <c r="T78" s="274"/>
      <c r="U78" s="274"/>
      <c r="V78" s="275"/>
      <c r="W78" s="276" t="str">
        <f t="shared" si="57"/>
        <v/>
      </c>
      <c r="X78" s="277"/>
      <c r="Y78" s="277"/>
      <c r="Z78" s="277"/>
      <c r="AA78" s="278"/>
      <c r="AB78" s="249"/>
      <c r="AC78" s="250"/>
      <c r="AD78" s="249"/>
      <c r="AE78" s="250"/>
      <c r="AF78" s="251" t="str">
        <f t="shared" si="49"/>
        <v/>
      </c>
      <c r="AG78" s="252"/>
      <c r="AH78" s="253"/>
      <c r="AI78" s="254" t="str">
        <f t="shared" si="61"/>
        <v/>
      </c>
      <c r="AJ78" s="255"/>
      <c r="AK78" s="256"/>
      <c r="AL78" s="254" t="str">
        <f t="shared" si="59"/>
        <v/>
      </c>
      <c r="AM78" s="255"/>
      <c r="AN78" s="256"/>
      <c r="AO78" s="257"/>
      <c r="AP78" s="257"/>
      <c r="AQ78" s="257"/>
      <c r="AR78" s="257"/>
      <c r="AS78" s="244"/>
      <c r="AT78" s="244"/>
      <c r="AU78" s="244"/>
      <c r="AV78" s="244"/>
      <c r="AW78" s="100"/>
      <c r="AX78" s="90" t="e">
        <f t="shared" ca="1" si="4"/>
        <v>#N/A</v>
      </c>
      <c r="AY78" s="124" t="str">
        <f t="shared" si="39"/>
        <v/>
      </c>
      <c r="AZ78" s="125" t="str">
        <f t="shared" si="40"/>
        <v/>
      </c>
      <c r="BA78" s="126" t="str">
        <f t="shared" si="5"/>
        <v/>
      </c>
      <c r="BB78" s="126" t="str">
        <f t="shared" si="6"/>
        <v/>
      </c>
      <c r="BC78" s="127" t="str">
        <f t="shared" si="7"/>
        <v/>
      </c>
      <c r="BD78" s="127" t="str">
        <f t="shared" si="8"/>
        <v/>
      </c>
      <c r="BE78" s="126" t="str">
        <f t="shared" si="9"/>
        <v/>
      </c>
      <c r="BF78" s="126" t="str">
        <f t="shared" si="10"/>
        <v/>
      </c>
      <c r="BG78" s="128" t="str">
        <f t="shared" si="41"/>
        <v/>
      </c>
      <c r="BH78" s="124" t="str">
        <f t="shared" si="1"/>
        <v/>
      </c>
      <c r="BI78" s="128" t="e">
        <f ca="1">IF(AND($AX78&lt;&gt;"",BE78&lt;&gt;"",BG78&gt;=IF(BG79="",0,BG79)),SUM(INDIRECT("bh"&amp;ROW()-BG78+1):BH78),"")</f>
        <v>#N/A</v>
      </c>
      <c r="BJ78" s="128" t="e">
        <f t="shared" ca="1" si="11"/>
        <v>#N/A</v>
      </c>
      <c r="BK78" s="128" t="e">
        <f t="shared" ca="1" si="12"/>
        <v>#N/A</v>
      </c>
      <c r="BL78" s="128" t="e">
        <f ca="1">IF(BK78="","",LEFT(AX78,3)&amp;TEXT(VLOOKUP(BK78,基本設定!$D$3:$E$50,2,FALSE),"000"))</f>
        <v>#N/A</v>
      </c>
      <c r="BM78" s="128" t="e">
        <f ca="1">IF(BL78="","",VLOOKUP(BL78,単価設定!$A$3:$F$477,6,FALSE))</f>
        <v>#N/A</v>
      </c>
      <c r="BN78" s="128" t="str">
        <f t="shared" si="42"/>
        <v/>
      </c>
      <c r="BO78" s="128" t="str">
        <f t="shared" si="13"/>
        <v/>
      </c>
      <c r="BP78" s="124" t="str">
        <f t="shared" si="50"/>
        <v/>
      </c>
      <c r="BQ78" s="128" t="str">
        <f t="shared" si="51"/>
        <v/>
      </c>
      <c r="BR78" s="129" t="str">
        <f t="shared" si="52"/>
        <v/>
      </c>
      <c r="BS78" s="129" t="str">
        <f t="shared" si="53"/>
        <v/>
      </c>
      <c r="BT78" s="127" t="str">
        <f t="shared" si="18"/>
        <v/>
      </c>
      <c r="BU78" s="127" t="str">
        <f t="shared" si="19"/>
        <v/>
      </c>
      <c r="BV78" s="126" t="str">
        <f t="shared" si="20"/>
        <v/>
      </c>
      <c r="BW78" s="126" t="str">
        <f t="shared" si="21"/>
        <v/>
      </c>
      <c r="BX78" s="128" t="str">
        <f t="shared" si="43"/>
        <v/>
      </c>
      <c r="BY78" s="124" t="str">
        <f t="shared" si="2"/>
        <v/>
      </c>
      <c r="BZ78" s="128" t="e">
        <f ca="1">IF(AND($AX78&lt;&gt;"",BV78&lt;&gt;"",BX78&gt;=IF(BX79="",0,BX79)),SUM(INDIRECT("by" &amp; ROW()-BX78+1):BY78),"")</f>
        <v>#N/A</v>
      </c>
      <c r="CA78" s="128" t="e">
        <f t="shared" ca="1" si="22"/>
        <v>#N/A</v>
      </c>
      <c r="CB78" s="128" t="e">
        <f t="shared" ca="1" si="23"/>
        <v>#N/A</v>
      </c>
      <c r="CC78" s="128" t="e">
        <f ca="1">IF(CB78="","",LEFT($AX78,3)&amp;TEXT(VLOOKUP(CB78,基本設定!$D$3:$E$50,2,FALSE),"100"))</f>
        <v>#N/A</v>
      </c>
      <c r="CD78" s="128" t="e">
        <f ca="1">IF(CC78="","",VLOOKUP(CC78,単価設定!$A$3:$F$477,6,FALSE))</f>
        <v>#N/A</v>
      </c>
      <c r="CE78" s="128" t="str">
        <f t="shared" si="44"/>
        <v/>
      </c>
      <c r="CF78" s="128" t="str">
        <f t="shared" si="24"/>
        <v/>
      </c>
      <c r="CG78" s="128" t="e">
        <f t="shared" ca="1" si="54"/>
        <v>#N/A</v>
      </c>
      <c r="CH78" s="128" t="e">
        <f ca="1">IF(CG78="","",VLOOKUP(CG78,単価設定!$A$3:$F$478,6,FALSE))</f>
        <v>#N/A</v>
      </c>
      <c r="CI78" s="128" t="e">
        <f t="shared" ca="1" si="55"/>
        <v>#N/A</v>
      </c>
      <c r="CJ78" s="128" t="e">
        <f ca="1">IF(CI78="","",VLOOKUP(CI78,単価設定!$A$3:$F$478,6,FALSE))</f>
        <v>#N/A</v>
      </c>
      <c r="CK78" s="128" t="e">
        <f t="shared" ca="1" si="27"/>
        <v>#N/A</v>
      </c>
      <c r="CL78" s="128" t="e">
        <f ca="1">SUM(CK$15:$CK78)</f>
        <v>#N/A</v>
      </c>
      <c r="CM78" s="128" t="e">
        <f t="shared" ca="1" si="28"/>
        <v>#N/A</v>
      </c>
      <c r="CN78" s="128" t="e">
        <f t="shared" ca="1" si="47"/>
        <v>#N/A</v>
      </c>
      <c r="CO78" s="128" t="e">
        <f t="shared" ca="1" si="29"/>
        <v>#N/A</v>
      </c>
      <c r="CP78" s="146" t="e">
        <f t="shared" ca="1" si="30"/>
        <v>#N/A</v>
      </c>
      <c r="CQ78" s="146" t="e">
        <f t="shared" ca="1" si="31"/>
        <v>#N/A</v>
      </c>
      <c r="CR78" s="146" t="e">
        <f t="shared" ca="1" si="32"/>
        <v>#N/A</v>
      </c>
      <c r="CS78" s="146" t="e">
        <f t="shared" ca="1" si="33"/>
        <v>#N/A</v>
      </c>
      <c r="CT78" s="128" t="e">
        <f ca="1">IF(BL78&lt;&gt;"",IF(COUNTIF(BL$15:BL78,BL78)=1,ROW(),""),"")</f>
        <v>#N/A</v>
      </c>
      <c r="CU78" s="128" t="e">
        <f ca="1">IF(CB78&lt;&gt;"",IF(COUNTIF(CB$15:CB78,CB78)=1,ROW(),""),"")</f>
        <v>#N/A</v>
      </c>
      <c r="CV78" s="128" t="e">
        <f ca="1">IF(CG78&lt;&gt;"",IF(COUNTIF(CG$15:CG78,CG78)=1,ROW(),""),"")</f>
        <v>#N/A</v>
      </c>
      <c r="CW78" s="146" t="e">
        <f ca="1">IF(CI78&lt;&gt;"",IF(COUNTIF(CI$15:CI78,CI78)=1,ROW(),""),"")</f>
        <v>#N/A</v>
      </c>
      <c r="CX78" s="128" t="str">
        <f t="shared" ca="1" si="34"/>
        <v/>
      </c>
      <c r="CY78" s="128" t="str">
        <f t="shared" ca="1" si="35"/>
        <v/>
      </c>
      <c r="CZ78" s="128" t="str">
        <f t="shared" ca="1" si="36"/>
        <v/>
      </c>
      <c r="DA78" s="146" t="str">
        <f t="shared" ca="1" si="37"/>
        <v/>
      </c>
      <c r="DD78" s="65"/>
      <c r="DE78" s="326"/>
      <c r="DF78" s="327"/>
      <c r="DG78" s="328"/>
      <c r="DH78" s="303" t="str">
        <f ca="1">IFERROR(VLOOKUP(TEXT(SMALL($CX$15:$DA$143,17),"000000"),単価設定!$A$3:$F$478,1,FALSE),"")</f>
        <v/>
      </c>
      <c r="DI78" s="304"/>
      <c r="DJ78" s="304"/>
      <c r="DK78" s="304"/>
      <c r="DL78" s="304"/>
      <c r="DM78" s="304"/>
      <c r="DN78" s="304"/>
      <c r="DO78" s="304"/>
      <c r="DP78" s="305"/>
      <c r="DQ78" s="306" t="str">
        <f ca="1">IF(ISERROR(VLOOKUP(DH78,単価設定!$A$3:$F$478,4,FALSE)),"",VLOOKUP(DH78,単価設定!$A$3:$F$478,4,FALSE))</f>
        <v/>
      </c>
      <c r="DR78" s="307"/>
      <c r="DS78" s="307"/>
      <c r="DT78" s="307"/>
      <c r="DU78" s="307"/>
      <c r="DV78" s="307"/>
      <c r="DW78" s="307"/>
      <c r="DX78" s="307"/>
      <c r="DY78" s="307"/>
      <c r="DZ78" s="307"/>
      <c r="EA78" s="307"/>
      <c r="EB78" s="307"/>
      <c r="EC78" s="308"/>
      <c r="ED78" s="264" t="str">
        <f ca="1">IF(ISERROR(VLOOKUP(DH78,単価設定!$A$3:$F$478,5,FALSE)),"",VLOOKUP(DH78,単価設定!$A$3:$F$478,5,FALSE))</f>
        <v/>
      </c>
      <c r="EE78" s="265"/>
      <c r="EF78" s="265"/>
      <c r="EG78" s="265"/>
      <c r="EH78" s="265"/>
      <c r="EI78" s="265"/>
      <c r="EJ78" s="265"/>
      <c r="EK78" s="265"/>
      <c r="EL78" s="281"/>
      <c r="EM78" s="303" t="str">
        <f ca="1">IF(DH78="","",COUNTIF($BL$15:$BL$143,DH78)+COUNTIF($CC$15:$CC$143,DH78)+COUNTIF($CG$15:$CG$143,DH78)+COUNTIF($CI$15:$CI$143,DH78))</f>
        <v/>
      </c>
      <c r="EN78" s="304"/>
      <c r="EO78" s="304"/>
      <c r="EP78" s="304"/>
      <c r="EQ78" s="305"/>
      <c r="ER78" s="264" t="str">
        <f ca="1">IF(AND(ED78&lt;&gt;"",EM78&lt;&gt;""),IF(ED78*EM78=0,"",ED78*EM78),"")</f>
        <v/>
      </c>
      <c r="ES78" s="265"/>
      <c r="ET78" s="265"/>
      <c r="EU78" s="265"/>
      <c r="EV78" s="265"/>
      <c r="EW78" s="265"/>
      <c r="EX78" s="265"/>
      <c r="EY78" s="265"/>
      <c r="EZ78" s="265"/>
      <c r="FA78" s="265"/>
      <c r="FB78" s="281"/>
      <c r="FC78" s="258"/>
      <c r="FD78" s="259"/>
      <c r="FE78" s="259"/>
      <c r="FF78" s="260"/>
      <c r="FG78" s="64"/>
    </row>
    <row r="79" spans="1:163" ht="18" customHeight="1" x14ac:dyDescent="0.15">
      <c r="B79" s="244"/>
      <c r="C79" s="244"/>
      <c r="D79" s="244"/>
      <c r="E79" s="268" t="str">
        <f>IF(B79="","",TEXT(TEXT(請求書!$D$15,"YYYY/MM") &amp; "/" &amp; TEXT(B79,"00"),"AAA"))</f>
        <v/>
      </c>
      <c r="F79" s="269"/>
      <c r="G79" s="269"/>
      <c r="H79" s="270"/>
      <c r="I79" s="271"/>
      <c r="J79" s="271"/>
      <c r="K79" s="271"/>
      <c r="L79" s="271"/>
      <c r="M79" s="271"/>
      <c r="N79" s="271"/>
      <c r="O79" s="272" t="str">
        <f t="shared" si="56"/>
        <v/>
      </c>
      <c r="P79" s="272"/>
      <c r="Q79" s="273" t="str">
        <f t="shared" si="60"/>
        <v/>
      </c>
      <c r="R79" s="274"/>
      <c r="S79" s="274"/>
      <c r="T79" s="274"/>
      <c r="U79" s="274"/>
      <c r="V79" s="275"/>
      <c r="W79" s="276" t="str">
        <f t="shared" si="57"/>
        <v/>
      </c>
      <c r="X79" s="277"/>
      <c r="Y79" s="277"/>
      <c r="Z79" s="277"/>
      <c r="AA79" s="278"/>
      <c r="AB79" s="249"/>
      <c r="AC79" s="250"/>
      <c r="AD79" s="249"/>
      <c r="AE79" s="250"/>
      <c r="AF79" s="251" t="str">
        <f t="shared" si="49"/>
        <v/>
      </c>
      <c r="AG79" s="252"/>
      <c r="AH79" s="253"/>
      <c r="AI79" s="254" t="str">
        <f t="shared" si="61"/>
        <v/>
      </c>
      <c r="AJ79" s="255"/>
      <c r="AK79" s="256"/>
      <c r="AL79" s="254" t="str">
        <f t="shared" si="59"/>
        <v/>
      </c>
      <c r="AM79" s="255"/>
      <c r="AN79" s="256"/>
      <c r="AO79" s="257"/>
      <c r="AP79" s="257"/>
      <c r="AQ79" s="257"/>
      <c r="AR79" s="257"/>
      <c r="AS79" s="244"/>
      <c r="AT79" s="244"/>
      <c r="AU79" s="244"/>
      <c r="AV79" s="244"/>
      <c r="AW79" s="100"/>
      <c r="AX79" s="90" t="e">
        <f t="shared" ca="1" si="4"/>
        <v>#N/A</v>
      </c>
      <c r="AY79" s="124" t="str">
        <f t="shared" si="39"/>
        <v/>
      </c>
      <c r="AZ79" s="125" t="str">
        <f t="shared" si="40"/>
        <v/>
      </c>
      <c r="BA79" s="126" t="str">
        <f t="shared" si="5"/>
        <v/>
      </c>
      <c r="BB79" s="126" t="str">
        <f t="shared" si="6"/>
        <v/>
      </c>
      <c r="BC79" s="127" t="str">
        <f t="shared" si="7"/>
        <v/>
      </c>
      <c r="BD79" s="127" t="str">
        <f t="shared" si="8"/>
        <v/>
      </c>
      <c r="BE79" s="126" t="str">
        <f t="shared" si="9"/>
        <v/>
      </c>
      <c r="BF79" s="126" t="str">
        <f t="shared" si="10"/>
        <v/>
      </c>
      <c r="BG79" s="128" t="str">
        <f t="shared" si="41"/>
        <v/>
      </c>
      <c r="BH79" s="124" t="str">
        <f t="shared" ref="BH79:BH142" si="62">IF(AND(BE79&lt;&gt;"",BF79&lt;&gt;""),HOUR(BF79-BE79)*60+MINUTE(BF79-BE79),"")</f>
        <v/>
      </c>
      <c r="BI79" s="128" t="e">
        <f ca="1">IF(AND($AX79&lt;&gt;"",BE79&lt;&gt;"",BG79&gt;=IF(BG80="",0,BG80)),SUM(INDIRECT("bh"&amp;ROW()-BG79+1):BH79),"")</f>
        <v>#N/A</v>
      </c>
      <c r="BJ79" s="128" t="e">
        <f t="shared" ca="1" si="11"/>
        <v>#N/A</v>
      </c>
      <c r="BK79" s="128" t="e">
        <f t="shared" ca="1" si="12"/>
        <v>#N/A</v>
      </c>
      <c r="BL79" s="128" t="e">
        <f ca="1">IF(BK79="","",LEFT(AX79,3)&amp;TEXT(VLOOKUP(BK79,基本設定!$D$3:$E$50,2,FALSE),"000"))</f>
        <v>#N/A</v>
      </c>
      <c r="BM79" s="128" t="e">
        <f ca="1">IF(BL79="","",VLOOKUP(BL79,単価設定!$A$3:$F$477,6,FALSE))</f>
        <v>#N/A</v>
      </c>
      <c r="BN79" s="128" t="str">
        <f t="shared" si="42"/>
        <v/>
      </c>
      <c r="BO79" s="128" t="str">
        <f t="shared" si="13"/>
        <v/>
      </c>
      <c r="BP79" s="124" t="str">
        <f t="shared" si="50"/>
        <v/>
      </c>
      <c r="BQ79" s="128" t="str">
        <f t="shared" si="51"/>
        <v/>
      </c>
      <c r="BR79" s="129" t="str">
        <f t="shared" si="52"/>
        <v/>
      </c>
      <c r="BS79" s="129" t="str">
        <f t="shared" si="53"/>
        <v/>
      </c>
      <c r="BT79" s="127" t="str">
        <f t="shared" si="18"/>
        <v/>
      </c>
      <c r="BU79" s="127" t="str">
        <f t="shared" si="19"/>
        <v/>
      </c>
      <c r="BV79" s="126" t="str">
        <f t="shared" si="20"/>
        <v/>
      </c>
      <c r="BW79" s="126" t="str">
        <f t="shared" si="21"/>
        <v/>
      </c>
      <c r="BX79" s="128" t="str">
        <f t="shared" si="43"/>
        <v/>
      </c>
      <c r="BY79" s="124" t="str">
        <f t="shared" ref="BY79:BY142" si="63">IF(AND(BV79&lt;&gt;"",BW79&lt;&gt;""),HOUR(BW79-BV79)*60+MINUTE(BW79-BV79),"")</f>
        <v/>
      </c>
      <c r="BZ79" s="128" t="e">
        <f ca="1">IF(AND($AX79&lt;&gt;"",BV79&lt;&gt;"",BX79&gt;=IF(BX80="",0,BX80)),SUM(INDIRECT("by" &amp; ROW()-BX79+1):BY79),"")</f>
        <v>#N/A</v>
      </c>
      <c r="CA79" s="128" t="e">
        <f t="shared" ca="1" si="22"/>
        <v>#N/A</v>
      </c>
      <c r="CB79" s="128" t="e">
        <f t="shared" ca="1" si="23"/>
        <v>#N/A</v>
      </c>
      <c r="CC79" s="128" t="e">
        <f ca="1">IF(CB79="","",LEFT($AX79,3)&amp;TEXT(VLOOKUP(CB79,基本設定!$D$3:$E$50,2,FALSE),"100"))</f>
        <v>#N/A</v>
      </c>
      <c r="CD79" s="128" t="e">
        <f ca="1">IF(CC79="","",VLOOKUP(CC79,単価設定!$A$3:$F$477,6,FALSE))</f>
        <v>#N/A</v>
      </c>
      <c r="CE79" s="128" t="str">
        <f t="shared" si="44"/>
        <v/>
      </c>
      <c r="CF79" s="128" t="str">
        <f t="shared" si="24"/>
        <v/>
      </c>
      <c r="CG79" s="128" t="e">
        <f t="shared" ca="1" si="54"/>
        <v>#N/A</v>
      </c>
      <c r="CH79" s="128" t="e">
        <f ca="1">IF(CG79="","",VLOOKUP(CG79,単価設定!$A$3:$F$478,6,FALSE))</f>
        <v>#N/A</v>
      </c>
      <c r="CI79" s="128" t="e">
        <f t="shared" ca="1" si="55"/>
        <v>#N/A</v>
      </c>
      <c r="CJ79" s="128" t="e">
        <f ca="1">IF(CI79="","",VLOOKUP(CI79,単価設定!$A$3:$F$478,6,FALSE))</f>
        <v>#N/A</v>
      </c>
      <c r="CK79" s="128" t="e">
        <f t="shared" ca="1" si="27"/>
        <v>#N/A</v>
      </c>
      <c r="CL79" s="128" t="e">
        <f ca="1">SUM(CK$15:$CK79)</f>
        <v>#N/A</v>
      </c>
      <c r="CM79" s="128" t="e">
        <f t="shared" ca="1" si="28"/>
        <v>#N/A</v>
      </c>
      <c r="CN79" s="128" t="e">
        <f t="shared" ca="1" si="47"/>
        <v>#N/A</v>
      </c>
      <c r="CO79" s="128" t="e">
        <f t="shared" ca="1" si="29"/>
        <v>#N/A</v>
      </c>
      <c r="CP79" s="146" t="e">
        <f t="shared" ca="1" si="30"/>
        <v>#N/A</v>
      </c>
      <c r="CQ79" s="146" t="e">
        <f t="shared" ca="1" si="31"/>
        <v>#N/A</v>
      </c>
      <c r="CR79" s="146" t="e">
        <f t="shared" ca="1" si="32"/>
        <v>#N/A</v>
      </c>
      <c r="CS79" s="146" t="e">
        <f t="shared" ca="1" si="33"/>
        <v>#N/A</v>
      </c>
      <c r="CT79" s="128" t="e">
        <f ca="1">IF(BL79&lt;&gt;"",IF(COUNTIF(BL$15:BL79,BL79)=1,ROW(),""),"")</f>
        <v>#N/A</v>
      </c>
      <c r="CU79" s="128" t="e">
        <f ca="1">IF(CB79&lt;&gt;"",IF(COUNTIF(CB$15:CB79,CB79)=1,ROW(),""),"")</f>
        <v>#N/A</v>
      </c>
      <c r="CV79" s="128" t="e">
        <f ca="1">IF(CG79&lt;&gt;"",IF(COUNTIF(CG$15:CG79,CG79)=1,ROW(),""),"")</f>
        <v>#N/A</v>
      </c>
      <c r="CW79" s="146" t="e">
        <f ca="1">IF(CI79&lt;&gt;"",IF(COUNTIF(CI$15:CI79,CI79)=1,ROW(),""),"")</f>
        <v>#N/A</v>
      </c>
      <c r="CX79" s="128" t="str">
        <f t="shared" ca="1" si="34"/>
        <v/>
      </c>
      <c r="CY79" s="128" t="str">
        <f t="shared" ca="1" si="35"/>
        <v/>
      </c>
      <c r="CZ79" s="128" t="str">
        <f t="shared" ca="1" si="36"/>
        <v/>
      </c>
      <c r="DA79" s="146" t="str">
        <f t="shared" ca="1" si="37"/>
        <v/>
      </c>
      <c r="DD79" s="65"/>
      <c r="DE79" s="326"/>
      <c r="DF79" s="327"/>
      <c r="DG79" s="328"/>
      <c r="DH79" s="211"/>
      <c r="DI79" s="212"/>
      <c r="DJ79" s="212"/>
      <c r="DK79" s="212"/>
      <c r="DL79" s="212"/>
      <c r="DM79" s="212"/>
      <c r="DN79" s="212"/>
      <c r="DO79" s="212"/>
      <c r="DP79" s="213"/>
      <c r="DQ79" s="312"/>
      <c r="DR79" s="313"/>
      <c r="DS79" s="313"/>
      <c r="DT79" s="313"/>
      <c r="DU79" s="313"/>
      <c r="DV79" s="313"/>
      <c r="DW79" s="313"/>
      <c r="DX79" s="313"/>
      <c r="DY79" s="313"/>
      <c r="DZ79" s="313"/>
      <c r="EA79" s="313"/>
      <c r="EB79" s="313"/>
      <c r="EC79" s="314"/>
      <c r="ED79" s="266"/>
      <c r="EE79" s="267"/>
      <c r="EF79" s="267"/>
      <c r="EG79" s="267"/>
      <c r="EH79" s="267"/>
      <c r="EI79" s="267"/>
      <c r="EJ79" s="267"/>
      <c r="EK79" s="267"/>
      <c r="EL79" s="282"/>
      <c r="EM79" s="211"/>
      <c r="EN79" s="212"/>
      <c r="EO79" s="212"/>
      <c r="EP79" s="212"/>
      <c r="EQ79" s="213"/>
      <c r="ER79" s="266"/>
      <c r="ES79" s="267"/>
      <c r="ET79" s="267"/>
      <c r="EU79" s="267"/>
      <c r="EV79" s="267"/>
      <c r="EW79" s="267"/>
      <c r="EX79" s="267"/>
      <c r="EY79" s="267"/>
      <c r="EZ79" s="267"/>
      <c r="FA79" s="267"/>
      <c r="FB79" s="282"/>
      <c r="FC79" s="261"/>
      <c r="FD79" s="262"/>
      <c r="FE79" s="262"/>
      <c r="FF79" s="263"/>
      <c r="FG79" s="64"/>
    </row>
    <row r="80" spans="1:163" ht="18" customHeight="1" x14ac:dyDescent="0.15">
      <c r="B80" s="244"/>
      <c r="C80" s="244"/>
      <c r="D80" s="244"/>
      <c r="E80" s="268" t="str">
        <f>IF(B80="","",TEXT(TEXT(請求書!$D$15,"YYYY/MM") &amp; "/" &amp; TEXT(B80,"00"),"AAA"))</f>
        <v/>
      </c>
      <c r="F80" s="269"/>
      <c r="G80" s="269"/>
      <c r="H80" s="270"/>
      <c r="I80" s="271"/>
      <c r="J80" s="271"/>
      <c r="K80" s="271"/>
      <c r="L80" s="271"/>
      <c r="M80" s="271"/>
      <c r="N80" s="271"/>
      <c r="O80" s="272" t="str">
        <f t="shared" si="56"/>
        <v/>
      </c>
      <c r="P80" s="272"/>
      <c r="Q80" s="273" t="str">
        <f t="shared" si="60"/>
        <v/>
      </c>
      <c r="R80" s="274"/>
      <c r="S80" s="274"/>
      <c r="T80" s="274"/>
      <c r="U80" s="274"/>
      <c r="V80" s="275"/>
      <c r="W80" s="276" t="str">
        <f t="shared" si="57"/>
        <v/>
      </c>
      <c r="X80" s="277"/>
      <c r="Y80" s="277"/>
      <c r="Z80" s="277"/>
      <c r="AA80" s="278"/>
      <c r="AB80" s="249"/>
      <c r="AC80" s="250"/>
      <c r="AD80" s="249"/>
      <c r="AE80" s="250"/>
      <c r="AF80" s="251" t="str">
        <f t="shared" si="49"/>
        <v/>
      </c>
      <c r="AG80" s="252"/>
      <c r="AH80" s="253"/>
      <c r="AI80" s="254" t="str">
        <f t="shared" si="61"/>
        <v/>
      </c>
      <c r="AJ80" s="255"/>
      <c r="AK80" s="256"/>
      <c r="AL80" s="254" t="str">
        <f t="shared" si="59"/>
        <v/>
      </c>
      <c r="AM80" s="255"/>
      <c r="AN80" s="256"/>
      <c r="AO80" s="257"/>
      <c r="AP80" s="257"/>
      <c r="AQ80" s="257"/>
      <c r="AR80" s="257"/>
      <c r="AS80" s="244"/>
      <c r="AT80" s="244"/>
      <c r="AU80" s="244"/>
      <c r="AV80" s="244"/>
      <c r="AW80" s="100"/>
      <c r="AX80" s="90" t="e">
        <f t="shared" ref="AX80:AX143" ca="1" si="64">$BC$5</f>
        <v>#N/A</v>
      </c>
      <c r="AY80" s="124" t="str">
        <f t="shared" si="39"/>
        <v/>
      </c>
      <c r="AZ80" s="125" t="str">
        <f t="shared" si="40"/>
        <v/>
      </c>
      <c r="BA80" s="126" t="str">
        <f t="shared" ref="BA80:BA94" si="65">IF(AND(I80&lt;&gt;"",AW80&lt;&gt;2),I80,"")</f>
        <v/>
      </c>
      <c r="BB80" s="126" t="str">
        <f t="shared" ref="BB80:BB94" si="66">IF(AND(I80&lt;&gt;"",AW80&lt;&gt;2),L80,"")</f>
        <v/>
      </c>
      <c r="BC80" s="127" t="str">
        <f t="shared" ref="BC80:BC143" si="67">IF(ISERROR(INDEX($AY$15:$BB$143,MATCH(SMALL($AY$15:$AY$143,ROW($A66)),$AY$15:$AY$143,FALSE),1)),"",INDEX($AY$15:$BB$143,MATCH(SMALL($AY$15:$AY$143,ROW($A66)),$AY$15:$AY$143,FALSE),1))</f>
        <v/>
      </c>
      <c r="BD80" s="127" t="str">
        <f t="shared" ref="BD80:BD143" si="68">IF(ISERROR(INDEX($AY$15:$BB$143,MATCH(SMALL($AY$15:$AY$143,ROW($A66)),$AY$15:$AY$143,FALSE),2)),"",INDEX($AY$15:$BB$143,MATCH(SMALL($AY$15:$AY$143,ROW($A66)),$AY$15:$AY$143,FALSE),2))</f>
        <v/>
      </c>
      <c r="BE80" s="126" t="str">
        <f t="shared" ref="BE80:BE143" si="69">IF(ISERROR(INDEX($AY$15:$BB$143,MATCH(SMALL($AY$15:$AY$143,ROW($A66)),$AY$15:$AY$143,FALSE),3)),"",INDEX($AY$15:$BB$143,MATCH(SMALL($AY$15:$AY$143,ROW($A66)),$AY$15:$AY$143,FALSE),3))</f>
        <v/>
      </c>
      <c r="BF80" s="126" t="str">
        <f t="shared" ref="BF80:BF143" si="70">IF(ISERROR(INDEX($AY$15:$BB$143,MATCH(SMALL($AY$15:$AY$143,ROW($A66)),$AY$15:$AY$143,FALSE),4)),"",INDEX($AY$15:$BB$143,MATCH(SMALL($AY$15:$AY$143,ROW($A66)),$AY$15:$AY$143,FALSE),4))</f>
        <v/>
      </c>
      <c r="BG80" s="128" t="str">
        <f t="shared" si="41"/>
        <v/>
      </c>
      <c r="BH80" s="124" t="str">
        <f t="shared" si="62"/>
        <v/>
      </c>
      <c r="BI80" s="128" t="e">
        <f ca="1">IF(AND($AX80&lt;&gt;"",BE80&lt;&gt;"",BG80&gt;=IF(BG81="",0,BG81)),SUM(INDIRECT("bh"&amp;ROW()-BG80+1):BH80),"")</f>
        <v>#N/A</v>
      </c>
      <c r="BJ80" s="128" t="e">
        <f t="shared" ref="BJ80:BJ143" ca="1" si="71">IF(BI80="","",IF(OR(AND(OR(TEXT($AX80,"000000")="654000",TEXT($AX80,"000000")="655000"),BI80&lt;20),AND(OR(TEXT($AX80,"000000")="651000",TEXT($AX80,"000000")="652000",TEXT($AX80,"000000")="653000"),BI80&lt;40)),"最低時間未満",ROUNDDOWN((BI80/30),0)*0.5+IF(MOD(BI80,30)&gt;0,0.5,0)))</f>
        <v>#N/A</v>
      </c>
      <c r="BK80" s="128" t="e">
        <f t="shared" ref="BK80:BK143" ca="1" si="72">IF(OR(BJ80="",BJ80="最低時間未満"),"",BJ80*60)</f>
        <v>#N/A</v>
      </c>
      <c r="BL80" s="128" t="e">
        <f ca="1">IF(BK80="","",LEFT(AX80,3)&amp;TEXT(VLOOKUP(BK80,基本設定!$D$3:$E$50,2,FALSE),"000"))</f>
        <v>#N/A</v>
      </c>
      <c r="BM80" s="128" t="e">
        <f ca="1">IF(BL80="","",VLOOKUP(BL80,単価設定!$A$3:$F$477,6,FALSE))</f>
        <v>#N/A</v>
      </c>
      <c r="BN80" s="128" t="str">
        <f t="shared" si="42"/>
        <v/>
      </c>
      <c r="BO80" s="128" t="str">
        <f t="shared" ref="BO80:BO143" si="73">IF($AY80="","",VLOOKUP($AY80,$BC$15:$BM$143,11,FALSE))</f>
        <v/>
      </c>
      <c r="BP80" s="124" t="str">
        <f t="shared" si="50"/>
        <v/>
      </c>
      <c r="BQ80" s="128" t="str">
        <f t="shared" si="51"/>
        <v/>
      </c>
      <c r="BR80" s="129" t="str">
        <f t="shared" si="52"/>
        <v/>
      </c>
      <c r="BS80" s="129" t="str">
        <f t="shared" si="53"/>
        <v/>
      </c>
      <c r="BT80" s="127" t="str">
        <f t="shared" ref="BT80:BT143" si="74">IF(ISERROR(INDEX($BP$15:$BS$143,MATCH(SMALL($BP$15:$BP$143,ROW($A66)),$BP$15:$BP$143,FALSE),1)),"",INDEX($BP$15:$BS$143,MATCH(SMALL($BP$15:$BP$143,ROW($A66)),$BP$15:$BP$143,FALSE),1))</f>
        <v/>
      </c>
      <c r="BU80" s="127" t="str">
        <f t="shared" ref="BU80:BU143" si="75">IF(ISERROR(INDEX($BP$15:$BS$143,MATCH(SMALL($BP$15:$BP$143,ROW($A66)),$BP$15:$BP$143,FALSE),2)),"",INDEX($BP$15:$BS$143,MATCH(SMALL($BP$15:$BP$143,ROW($A66)),$BP$15:$BP$143,FALSE),2))</f>
        <v/>
      </c>
      <c r="BV80" s="126" t="str">
        <f t="shared" ref="BV80:BV143" si="76">IF(ISERROR(INDEX($BP$15:$BS$143,MATCH(SMALL($BP$15:$BP$143,ROW($A66)),$BP$15:$BP$143,FALSE),3)),"",INDEX($BP$15:$BS$143,MATCH(SMALL($BP$15:$BP$143,ROW($A66)),$BP$15:$BP$143,FALSE),3))</f>
        <v/>
      </c>
      <c r="BW80" s="126" t="str">
        <f t="shared" ref="BW80:BW143" si="77">IF(ISERROR(INDEX($BP$15:$BS$143,MATCH(SMALL($BP$15:$BP$143,ROW($A66)),$BP$15:$BP$143,FALSE),4)),"",INDEX($BP$15:$BS$143,MATCH(SMALL($BP$15:$BP$143,ROW($A66)),$BP$15:$BP$143,FALSE),4))</f>
        <v/>
      </c>
      <c r="BX80" s="128" t="str">
        <f t="shared" si="43"/>
        <v/>
      </c>
      <c r="BY80" s="124" t="str">
        <f t="shared" si="63"/>
        <v/>
      </c>
      <c r="BZ80" s="128" t="e">
        <f ca="1">IF(AND($AX80&lt;&gt;"",BV80&lt;&gt;"",BX80&gt;=IF(BX81="",0,BX81)),SUM(INDIRECT("by" &amp; ROW()-BX80+1):BY80),"")</f>
        <v>#N/A</v>
      </c>
      <c r="CA80" s="128" t="e">
        <f t="shared" ref="CA80:CA143" ca="1" si="78">IF(BZ80="","",IF(OR(AND(OR(TEXT($AX80,"000000")="654000",TEXT($AX80,"000000")="655000"),BZ80&lt;20),AND(OR(TEXT($AX80,"000000")="651000",TEXT($AX80,"000000")="652000",TEXT($AX80,"000000")="653000"),BZ80&lt;40)),"最低時間未満",ROUNDDOWN((BZ80/30),0)*0.5+IF(MOD(BZ80,30)&gt;0,0.5,0)))</f>
        <v>#N/A</v>
      </c>
      <c r="CB80" s="128" t="e">
        <f t="shared" ref="CB80:CB143" ca="1" si="79">IF(OR(CA80="",CA80="最低時間未満"),"",CA80*60)</f>
        <v>#N/A</v>
      </c>
      <c r="CC80" s="128" t="e">
        <f ca="1">IF(CB80="","",LEFT($AX80,3)&amp;TEXT(VLOOKUP(CB80,基本設定!$D$3:$E$50,2,FALSE),"100"))</f>
        <v>#N/A</v>
      </c>
      <c r="CD80" s="128" t="e">
        <f ca="1">IF(CC80="","",VLOOKUP(CC80,単価設定!$A$3:$F$477,6,FALSE))</f>
        <v>#N/A</v>
      </c>
      <c r="CE80" s="128" t="str">
        <f t="shared" si="44"/>
        <v/>
      </c>
      <c r="CF80" s="128" t="str">
        <f t="shared" ref="CF80:CF143" si="80">IF(BP80="","",VLOOKUP($BP80,$BT$15:$CD$143,11,FALSE))</f>
        <v/>
      </c>
      <c r="CG80" s="128" t="e">
        <f t="shared" ca="1" si="54"/>
        <v>#N/A</v>
      </c>
      <c r="CH80" s="128" t="e">
        <f ca="1">IF(CG80="","",VLOOKUP(CG80,単価設定!$A$3:$F$478,6,FALSE))</f>
        <v>#N/A</v>
      </c>
      <c r="CI80" s="128" t="e">
        <f t="shared" ca="1" si="55"/>
        <v>#N/A</v>
      </c>
      <c r="CJ80" s="128" t="e">
        <f ca="1">IF(CI80="","",VLOOKUP(CI80,単価設定!$A$3:$F$478,6,FALSE))</f>
        <v>#N/A</v>
      </c>
      <c r="CK80" s="128" t="e">
        <f t="shared" ref="CK80:CK143" ca="1" si="81">SUM(BO80,CF80,CH80,CJ80)</f>
        <v>#N/A</v>
      </c>
      <c r="CL80" s="128" t="e">
        <f ca="1">SUM(CK$15:$CK80)</f>
        <v>#N/A</v>
      </c>
      <c r="CM80" s="128" t="e">
        <f t="shared" ref="CM80:CM143" ca="1" si="82">IF($AY$5&lt;CL80,IF($AY$5-CL79&lt;0,0,$AY$5-CL79),CK80)</f>
        <v>#N/A</v>
      </c>
      <c r="CN80" s="128" t="e">
        <f t="shared" ca="1" si="47"/>
        <v>#N/A</v>
      </c>
      <c r="CO80" s="128" t="e">
        <f t="shared" ref="CO80:CO143" ca="1" si="83">IF(CN80="","",IF(COUNTIF($CN$15:$CN$143,CN80)&gt;1,"Err",""))</f>
        <v>#N/A</v>
      </c>
      <c r="CP80" s="146" t="e">
        <f t="shared" ref="CP80:CP143" ca="1" si="84">IF(CI80&lt;&gt;"",B80,"")</f>
        <v>#N/A</v>
      </c>
      <c r="CQ80" s="146" t="e">
        <f t="shared" ref="CQ80:CQ143" ca="1" si="85">IF(CP80="","",IF(COUNTIF($CP$15:$CP$143,CP80)&gt;1,"Err",""))</f>
        <v>#N/A</v>
      </c>
      <c r="CR80" s="146" t="e">
        <f t="shared" ref="CR80:CR143" ca="1" si="86">IF(OR(CG80&lt;&gt;"",CI80&lt;&gt;""),B80 &amp; "_" &amp; IF(COUNTIF($BD$15:$BD$143,B80)&gt;0,1,0)+IF(COUNTIF($BU$15:$BU$143,B80)&gt;0,1,0),"")</f>
        <v>#N/A</v>
      </c>
      <c r="CS80" s="146" t="e">
        <f t="shared" ref="CS80:CS143" ca="1" si="87">IF(CR80="","",IF(OR(AB80&gt;VALUE(RIGHT(CR80,LEN(CR80)-FIND("_",CR80))),COUNTIF($CR$15:$CR$143,CR80)&gt;1),"Err",""))</f>
        <v>#N/A</v>
      </c>
      <c r="CT80" s="128" t="e">
        <f ca="1">IF(BL80&lt;&gt;"",IF(COUNTIF(BL$15:BL80,BL80)=1,ROW(),""),"")</f>
        <v>#N/A</v>
      </c>
      <c r="CU80" s="128" t="e">
        <f ca="1">IF(CB80&lt;&gt;"",IF(COUNTIF(CB$15:CB80,CB80)=1,ROW(),""),"")</f>
        <v>#N/A</v>
      </c>
      <c r="CV80" s="128" t="e">
        <f ca="1">IF(CG80&lt;&gt;"",IF(COUNTIF(CG$15:CG80,CG80)=1,ROW(),""),"")</f>
        <v>#N/A</v>
      </c>
      <c r="CW80" s="146" t="e">
        <f ca="1">IF(CI80&lt;&gt;"",IF(COUNTIF(CI$15:CI80,CI80)=1,ROW(),""),"")</f>
        <v>#N/A</v>
      </c>
      <c r="CX80" s="128" t="str">
        <f t="shared" ref="CX80:CX143" ca="1" si="88">IF(COUNT(CT:CT)&lt;ROW($A66),"",INT(INDEX(BL:BL,SMALL(CT:CT,ROW($A66)))))</f>
        <v/>
      </c>
      <c r="CY80" s="128" t="str">
        <f t="shared" ref="CY80:CY143" ca="1" si="89">IF(COUNT(CU:CU)&lt;ROW($A66),"",INT(INDEX(CC:CC,SMALL(CU:CU,ROW($A66)))))</f>
        <v/>
      </c>
      <c r="CZ80" s="128" t="str">
        <f t="shared" ref="CZ80:CZ143" ca="1" si="90">IF(COUNT(CV:CV)&lt;ROW($A66),"",INT(INDEX(CG:CG,SMALL(CV:CV,ROW($A66)))))</f>
        <v/>
      </c>
      <c r="DA80" s="146" t="str">
        <f t="shared" ref="DA80:DA143" ca="1" si="91">IF(COUNT(CW:CW)&lt;ROW($A66),"",INT(INDEX(CI:CI,SMALL(CW:CW,ROW($A66)))))</f>
        <v/>
      </c>
      <c r="DD80" s="65"/>
      <c r="DE80" s="326"/>
      <c r="DF80" s="327"/>
      <c r="DG80" s="328"/>
      <c r="DH80" s="303" t="str">
        <f ca="1">IFERROR(VLOOKUP(TEXT(SMALL($CX$15:$DA$143,18),"000000"),単価設定!$A$3:$F$478,1,FALSE),"")</f>
        <v/>
      </c>
      <c r="DI80" s="304"/>
      <c r="DJ80" s="304"/>
      <c r="DK80" s="304"/>
      <c r="DL80" s="304"/>
      <c r="DM80" s="304"/>
      <c r="DN80" s="304"/>
      <c r="DO80" s="304"/>
      <c r="DP80" s="305"/>
      <c r="DQ80" s="306" t="str">
        <f ca="1">IF(ISERROR(VLOOKUP(DH80,単価設定!$A$3:$F$478,4,FALSE)),"",VLOOKUP(DH80,単価設定!$A$3:$F$478,4,FALSE))</f>
        <v/>
      </c>
      <c r="DR80" s="307"/>
      <c r="DS80" s="307"/>
      <c r="DT80" s="307"/>
      <c r="DU80" s="307"/>
      <c r="DV80" s="307"/>
      <c r="DW80" s="307"/>
      <c r="DX80" s="307"/>
      <c r="DY80" s="307"/>
      <c r="DZ80" s="307"/>
      <c r="EA80" s="307"/>
      <c r="EB80" s="307"/>
      <c r="EC80" s="308"/>
      <c r="ED80" s="264" t="str">
        <f ca="1">IF(ISERROR(VLOOKUP(DH80,単価設定!$A$3:$F$478,5,FALSE)),"",VLOOKUP(DH80,単価設定!$A$3:$F$478,5,FALSE))</f>
        <v/>
      </c>
      <c r="EE80" s="265"/>
      <c r="EF80" s="265"/>
      <c r="EG80" s="265"/>
      <c r="EH80" s="265"/>
      <c r="EI80" s="265"/>
      <c r="EJ80" s="265"/>
      <c r="EK80" s="265"/>
      <c r="EL80" s="281"/>
      <c r="EM80" s="303" t="str">
        <f ca="1">IF(DH80="","",COUNTIF($BL$15:$BL$143,DH80)+COUNTIF($CC$15:$CC$143,DH80)+COUNTIF($CG$15:$CG$143,DH80)+COUNTIF($CI$15:$CI$143,DH80))</f>
        <v/>
      </c>
      <c r="EN80" s="304"/>
      <c r="EO80" s="304"/>
      <c r="EP80" s="304"/>
      <c r="EQ80" s="305"/>
      <c r="ER80" s="264" t="str">
        <f ca="1">IF(AND(ED80&lt;&gt;"",EM80&lt;&gt;""),IF(ED80*EM80=0,"",ED80*EM80),"")</f>
        <v/>
      </c>
      <c r="ES80" s="265"/>
      <c r="ET80" s="265"/>
      <c r="EU80" s="265"/>
      <c r="EV80" s="265"/>
      <c r="EW80" s="265"/>
      <c r="EX80" s="265"/>
      <c r="EY80" s="265"/>
      <c r="EZ80" s="265"/>
      <c r="FA80" s="265"/>
      <c r="FB80" s="281"/>
      <c r="FC80" s="258"/>
      <c r="FD80" s="259"/>
      <c r="FE80" s="259"/>
      <c r="FF80" s="260"/>
      <c r="FG80" s="64"/>
    </row>
    <row r="81" spans="2:163" ht="18" customHeight="1" x14ac:dyDescent="0.15">
      <c r="B81" s="244"/>
      <c r="C81" s="244"/>
      <c r="D81" s="244"/>
      <c r="E81" s="268" t="str">
        <f>IF(B81="","",TEXT(TEXT(請求書!$D$15,"YYYY/MM") &amp; "/" &amp; TEXT(B81,"00"),"AAA"))</f>
        <v/>
      </c>
      <c r="F81" s="269"/>
      <c r="G81" s="269"/>
      <c r="H81" s="270"/>
      <c r="I81" s="271"/>
      <c r="J81" s="271"/>
      <c r="K81" s="271"/>
      <c r="L81" s="271"/>
      <c r="M81" s="271"/>
      <c r="N81" s="271"/>
      <c r="O81" s="272" t="str">
        <f t="shared" si="56"/>
        <v/>
      </c>
      <c r="P81" s="272"/>
      <c r="Q81" s="273" t="str">
        <f t="shared" si="60"/>
        <v/>
      </c>
      <c r="R81" s="274"/>
      <c r="S81" s="274"/>
      <c r="T81" s="274"/>
      <c r="U81" s="274"/>
      <c r="V81" s="275"/>
      <c r="W81" s="276" t="str">
        <f t="shared" si="57"/>
        <v/>
      </c>
      <c r="X81" s="277"/>
      <c r="Y81" s="277"/>
      <c r="Z81" s="277"/>
      <c r="AA81" s="278"/>
      <c r="AB81" s="249"/>
      <c r="AC81" s="250"/>
      <c r="AD81" s="249"/>
      <c r="AE81" s="250"/>
      <c r="AF81" s="251" t="str">
        <f t="shared" si="49"/>
        <v/>
      </c>
      <c r="AG81" s="252"/>
      <c r="AH81" s="253"/>
      <c r="AI81" s="254" t="str">
        <f t="shared" si="61"/>
        <v/>
      </c>
      <c r="AJ81" s="255"/>
      <c r="AK81" s="256"/>
      <c r="AL81" s="254" t="str">
        <f t="shared" si="59"/>
        <v/>
      </c>
      <c r="AM81" s="255"/>
      <c r="AN81" s="256"/>
      <c r="AO81" s="257"/>
      <c r="AP81" s="257"/>
      <c r="AQ81" s="257"/>
      <c r="AR81" s="257"/>
      <c r="AS81" s="244"/>
      <c r="AT81" s="244"/>
      <c r="AU81" s="244"/>
      <c r="AV81" s="244"/>
      <c r="AW81" s="100"/>
      <c r="AX81" s="90" t="e">
        <f t="shared" ca="1" si="64"/>
        <v>#N/A</v>
      </c>
      <c r="AY81" s="124" t="str">
        <f t="shared" ref="AY81:AY94" si="92">IF(AND(I81&lt;&gt;"",AW81&lt;&gt;2),ROW(),"")</f>
        <v/>
      </c>
      <c r="AZ81" s="125" t="str">
        <f t="shared" ref="AZ81:AZ94" si="93">IF(AND(I81&lt;&gt;"",AW81&lt;&gt;2),B81,"")</f>
        <v/>
      </c>
      <c r="BA81" s="126" t="str">
        <f t="shared" si="65"/>
        <v/>
      </c>
      <c r="BB81" s="126" t="str">
        <f t="shared" si="66"/>
        <v/>
      </c>
      <c r="BC81" s="127" t="str">
        <f t="shared" si="67"/>
        <v/>
      </c>
      <c r="BD81" s="127" t="str">
        <f t="shared" si="68"/>
        <v/>
      </c>
      <c r="BE81" s="126" t="str">
        <f t="shared" si="69"/>
        <v/>
      </c>
      <c r="BF81" s="126" t="str">
        <f t="shared" si="70"/>
        <v/>
      </c>
      <c r="BG81" s="128" t="str">
        <f t="shared" ref="BG81:BG143" si="94">IF(BD81="","",IF(BD81=BD80,IF(BD81="","",IF(BE81&lt;BF80,"Err",IF(TEXT($AX$16,"000000")&lt;&gt;"654000",BG80+1,IF(INT(HOUR(BE81-BF80)*60+MINUTE(BE81-BF80))&gt;=120,1,BG80+1)))),1))</f>
        <v/>
      </c>
      <c r="BH81" s="124" t="str">
        <f t="shared" si="62"/>
        <v/>
      </c>
      <c r="BI81" s="128" t="e">
        <f ca="1">IF(AND($AX81&lt;&gt;"",BE81&lt;&gt;"",BG81&gt;=IF(BG82="",0,BG82)),SUM(INDIRECT("bh"&amp;ROW()-BG81+1):BH81),"")</f>
        <v>#N/A</v>
      </c>
      <c r="BJ81" s="128" t="e">
        <f t="shared" ca="1" si="71"/>
        <v>#N/A</v>
      </c>
      <c r="BK81" s="128" t="e">
        <f t="shared" ca="1" si="72"/>
        <v>#N/A</v>
      </c>
      <c r="BL81" s="128" t="e">
        <f ca="1">IF(BK81="","",LEFT(AX81,3)&amp;TEXT(VLOOKUP(BK81,基本設定!$D$3:$E$50,2,FALSE),"000"))</f>
        <v>#N/A</v>
      </c>
      <c r="BM81" s="128" t="e">
        <f ca="1">IF(BL81="","",VLOOKUP(BL81,単価設定!$A$3:$F$477,6,FALSE))</f>
        <v>#N/A</v>
      </c>
      <c r="BN81" s="128" t="str">
        <f t="shared" ref="BN81:BN143" si="95">IF($AY81="","",VLOOKUP($AY81,$BC$15:$BM$143,8,FALSE))</f>
        <v/>
      </c>
      <c r="BO81" s="128" t="str">
        <f t="shared" si="73"/>
        <v/>
      </c>
      <c r="BP81" s="124" t="str">
        <f t="shared" si="50"/>
        <v/>
      </c>
      <c r="BQ81" s="128" t="str">
        <f t="shared" si="51"/>
        <v/>
      </c>
      <c r="BR81" s="129" t="str">
        <f t="shared" si="52"/>
        <v/>
      </c>
      <c r="BS81" s="129" t="str">
        <f t="shared" si="53"/>
        <v/>
      </c>
      <c r="BT81" s="127" t="str">
        <f t="shared" si="74"/>
        <v/>
      </c>
      <c r="BU81" s="127" t="str">
        <f t="shared" si="75"/>
        <v/>
      </c>
      <c r="BV81" s="126" t="str">
        <f t="shared" si="76"/>
        <v/>
      </c>
      <c r="BW81" s="126" t="str">
        <f t="shared" si="77"/>
        <v/>
      </c>
      <c r="BX81" s="128" t="str">
        <f t="shared" ref="BX81:BX143" si="96">IF(BU81="","",IF(BU81=BU80,IF(BU81="","",IF(BV81&lt;BW80,"Err",IF(TEXT($AX$16,"000000")&lt;&gt;"654000",BX80+1,IF(INT(HOUR(BV81-BW80)*60+MINUTE(BV81-BW80))&gt;=120,1,BX80+1)))),1))</f>
        <v/>
      </c>
      <c r="BY81" s="124" t="str">
        <f t="shared" si="63"/>
        <v/>
      </c>
      <c r="BZ81" s="128" t="e">
        <f ca="1">IF(AND($AX81&lt;&gt;"",BV81&lt;&gt;"",BX81&gt;=IF(BX82="",0,BX82)),SUM(INDIRECT("by" &amp; ROW()-BX81+1):BY81),"")</f>
        <v>#N/A</v>
      </c>
      <c r="CA81" s="128" t="e">
        <f t="shared" ca="1" si="78"/>
        <v>#N/A</v>
      </c>
      <c r="CB81" s="128" t="e">
        <f t="shared" ca="1" si="79"/>
        <v>#N/A</v>
      </c>
      <c r="CC81" s="128" t="e">
        <f ca="1">IF(CB81="","",LEFT($AX81,3)&amp;TEXT(VLOOKUP(CB81,基本設定!$D$3:$E$50,2,FALSE),"100"))</f>
        <v>#N/A</v>
      </c>
      <c r="CD81" s="128" t="e">
        <f ca="1">IF(CC81="","",VLOOKUP(CC81,単価設定!$A$3:$F$477,6,FALSE))</f>
        <v>#N/A</v>
      </c>
      <c r="CE81" s="128" t="str">
        <f t="shared" ref="CE81:CE143" si="97">IF(BP81="","",VLOOKUP($BP81,$BT$15:$CD$143,8,FALSE))</f>
        <v/>
      </c>
      <c r="CF81" s="128" t="str">
        <f t="shared" si="80"/>
        <v/>
      </c>
      <c r="CG81" s="128" t="e">
        <f t="shared" ca="1" si="54"/>
        <v>#N/A</v>
      </c>
      <c r="CH81" s="128" t="e">
        <f ca="1">IF(CG81="","",VLOOKUP(CG81,単価設定!$A$3:$F$478,6,FALSE))</f>
        <v>#N/A</v>
      </c>
      <c r="CI81" s="128" t="e">
        <f t="shared" ca="1" si="55"/>
        <v>#N/A</v>
      </c>
      <c r="CJ81" s="128" t="e">
        <f ca="1">IF(CI81="","",VLOOKUP(CI81,単価設定!$A$3:$F$478,6,FALSE))</f>
        <v>#N/A</v>
      </c>
      <c r="CK81" s="128" t="e">
        <f t="shared" ca="1" si="81"/>
        <v>#N/A</v>
      </c>
      <c r="CL81" s="128" t="e">
        <f ca="1">SUM(CK$15:$CK81)</f>
        <v>#N/A</v>
      </c>
      <c r="CM81" s="128" t="e">
        <f t="shared" ca="1" si="82"/>
        <v>#N/A</v>
      </c>
      <c r="CN81" s="128" t="e">
        <f t="shared" ca="1" si="47"/>
        <v>#N/A</v>
      </c>
      <c r="CO81" s="128" t="e">
        <f t="shared" ca="1" si="83"/>
        <v>#N/A</v>
      </c>
      <c r="CP81" s="146" t="e">
        <f t="shared" ca="1" si="84"/>
        <v>#N/A</v>
      </c>
      <c r="CQ81" s="146" t="e">
        <f t="shared" ca="1" si="85"/>
        <v>#N/A</v>
      </c>
      <c r="CR81" s="146" t="e">
        <f t="shared" ca="1" si="86"/>
        <v>#N/A</v>
      </c>
      <c r="CS81" s="146" t="e">
        <f t="shared" ca="1" si="87"/>
        <v>#N/A</v>
      </c>
      <c r="CT81" s="128" t="e">
        <f ca="1">IF(BL81&lt;&gt;"",IF(COUNTIF(BL$15:BL81,BL81)=1,ROW(),""),"")</f>
        <v>#N/A</v>
      </c>
      <c r="CU81" s="128" t="e">
        <f ca="1">IF(CB81&lt;&gt;"",IF(COUNTIF(CB$15:CB81,CB81)=1,ROW(),""),"")</f>
        <v>#N/A</v>
      </c>
      <c r="CV81" s="128" t="e">
        <f ca="1">IF(CG81&lt;&gt;"",IF(COUNTIF(CG$15:CG81,CG81)=1,ROW(),""),"")</f>
        <v>#N/A</v>
      </c>
      <c r="CW81" s="146" t="e">
        <f ca="1">IF(CI81&lt;&gt;"",IF(COUNTIF(CI$15:CI81,CI81)=1,ROW(),""),"")</f>
        <v>#N/A</v>
      </c>
      <c r="CX81" s="128" t="str">
        <f t="shared" ca="1" si="88"/>
        <v/>
      </c>
      <c r="CY81" s="128" t="str">
        <f t="shared" ca="1" si="89"/>
        <v/>
      </c>
      <c r="CZ81" s="128" t="str">
        <f t="shared" ca="1" si="90"/>
        <v/>
      </c>
      <c r="DA81" s="146" t="str">
        <f t="shared" ca="1" si="91"/>
        <v/>
      </c>
      <c r="DD81" s="65"/>
      <c r="DE81" s="326"/>
      <c r="DF81" s="327"/>
      <c r="DG81" s="328"/>
      <c r="DH81" s="211"/>
      <c r="DI81" s="212"/>
      <c r="DJ81" s="212"/>
      <c r="DK81" s="212"/>
      <c r="DL81" s="212"/>
      <c r="DM81" s="212"/>
      <c r="DN81" s="212"/>
      <c r="DO81" s="212"/>
      <c r="DP81" s="213"/>
      <c r="DQ81" s="312"/>
      <c r="DR81" s="313"/>
      <c r="DS81" s="313"/>
      <c r="DT81" s="313"/>
      <c r="DU81" s="313"/>
      <c r="DV81" s="313"/>
      <c r="DW81" s="313"/>
      <c r="DX81" s="313"/>
      <c r="DY81" s="313"/>
      <c r="DZ81" s="313"/>
      <c r="EA81" s="313"/>
      <c r="EB81" s="313"/>
      <c r="EC81" s="314"/>
      <c r="ED81" s="266"/>
      <c r="EE81" s="267"/>
      <c r="EF81" s="267"/>
      <c r="EG81" s="267"/>
      <c r="EH81" s="267"/>
      <c r="EI81" s="267"/>
      <c r="EJ81" s="267"/>
      <c r="EK81" s="267"/>
      <c r="EL81" s="282"/>
      <c r="EM81" s="211"/>
      <c r="EN81" s="212"/>
      <c r="EO81" s="212"/>
      <c r="EP81" s="212"/>
      <c r="EQ81" s="213"/>
      <c r="ER81" s="266"/>
      <c r="ES81" s="267"/>
      <c r="ET81" s="267"/>
      <c r="EU81" s="267"/>
      <c r="EV81" s="267"/>
      <c r="EW81" s="267"/>
      <c r="EX81" s="267"/>
      <c r="EY81" s="267"/>
      <c r="EZ81" s="267"/>
      <c r="FA81" s="267"/>
      <c r="FB81" s="282"/>
      <c r="FC81" s="261"/>
      <c r="FD81" s="262"/>
      <c r="FE81" s="262"/>
      <c r="FF81" s="263"/>
      <c r="FG81" s="64"/>
    </row>
    <row r="82" spans="2:163" ht="18" customHeight="1" x14ac:dyDescent="0.15">
      <c r="B82" s="244"/>
      <c r="C82" s="244"/>
      <c r="D82" s="244"/>
      <c r="E82" s="268" t="str">
        <f>IF(B82="","",TEXT(TEXT(請求書!$D$15,"YYYY/MM") &amp; "/" &amp; TEXT(B82,"00"),"AAA"))</f>
        <v/>
      </c>
      <c r="F82" s="269"/>
      <c r="G82" s="269"/>
      <c r="H82" s="270"/>
      <c r="I82" s="271"/>
      <c r="J82" s="271"/>
      <c r="K82" s="271"/>
      <c r="L82" s="271"/>
      <c r="M82" s="271"/>
      <c r="N82" s="271"/>
      <c r="O82" s="272" t="str">
        <f t="shared" si="56"/>
        <v/>
      </c>
      <c r="P82" s="272"/>
      <c r="Q82" s="273" t="str">
        <f t="shared" si="60"/>
        <v/>
      </c>
      <c r="R82" s="274"/>
      <c r="S82" s="274"/>
      <c r="T82" s="274"/>
      <c r="U82" s="274"/>
      <c r="V82" s="275"/>
      <c r="W82" s="276" t="str">
        <f t="shared" si="57"/>
        <v/>
      </c>
      <c r="X82" s="277"/>
      <c r="Y82" s="277"/>
      <c r="Z82" s="277"/>
      <c r="AA82" s="278"/>
      <c r="AB82" s="249"/>
      <c r="AC82" s="250"/>
      <c r="AD82" s="249"/>
      <c r="AE82" s="250"/>
      <c r="AF82" s="251" t="str">
        <f t="shared" si="49"/>
        <v/>
      </c>
      <c r="AG82" s="252"/>
      <c r="AH82" s="253"/>
      <c r="AI82" s="254" t="str">
        <f t="shared" si="61"/>
        <v/>
      </c>
      <c r="AJ82" s="255"/>
      <c r="AK82" s="256"/>
      <c r="AL82" s="254" t="str">
        <f t="shared" si="59"/>
        <v/>
      </c>
      <c r="AM82" s="255"/>
      <c r="AN82" s="256"/>
      <c r="AO82" s="257"/>
      <c r="AP82" s="257"/>
      <c r="AQ82" s="257"/>
      <c r="AR82" s="257"/>
      <c r="AS82" s="244"/>
      <c r="AT82" s="244"/>
      <c r="AU82" s="244"/>
      <c r="AV82" s="244"/>
      <c r="AW82" s="100"/>
      <c r="AX82" s="90" t="e">
        <f t="shared" ca="1" si="64"/>
        <v>#N/A</v>
      </c>
      <c r="AY82" s="124" t="str">
        <f t="shared" si="92"/>
        <v/>
      </c>
      <c r="AZ82" s="125" t="str">
        <f t="shared" si="93"/>
        <v/>
      </c>
      <c r="BA82" s="126" t="str">
        <f t="shared" si="65"/>
        <v/>
      </c>
      <c r="BB82" s="126" t="str">
        <f t="shared" si="66"/>
        <v/>
      </c>
      <c r="BC82" s="127" t="str">
        <f t="shared" si="67"/>
        <v/>
      </c>
      <c r="BD82" s="127" t="str">
        <f t="shared" si="68"/>
        <v/>
      </c>
      <c r="BE82" s="126" t="str">
        <f t="shared" si="69"/>
        <v/>
      </c>
      <c r="BF82" s="126" t="str">
        <f t="shared" si="70"/>
        <v/>
      </c>
      <c r="BG82" s="128" t="str">
        <f t="shared" si="94"/>
        <v/>
      </c>
      <c r="BH82" s="124" t="str">
        <f t="shared" si="62"/>
        <v/>
      </c>
      <c r="BI82" s="128" t="e">
        <f ca="1">IF(AND($AX82&lt;&gt;"",BE82&lt;&gt;"",BG82&gt;=IF(BG83="",0,BG83)),SUM(INDIRECT("bh"&amp;ROW()-BG82+1):BH82),"")</f>
        <v>#N/A</v>
      </c>
      <c r="BJ82" s="128" t="e">
        <f t="shared" ca="1" si="71"/>
        <v>#N/A</v>
      </c>
      <c r="BK82" s="128" t="e">
        <f t="shared" ca="1" si="72"/>
        <v>#N/A</v>
      </c>
      <c r="BL82" s="128" t="e">
        <f ca="1">IF(BK82="","",LEFT(AX82,3)&amp;TEXT(VLOOKUP(BK82,基本設定!$D$3:$E$50,2,FALSE),"000"))</f>
        <v>#N/A</v>
      </c>
      <c r="BM82" s="128" t="e">
        <f ca="1">IF(BL82="","",VLOOKUP(BL82,単価設定!$A$3:$F$477,6,FALSE))</f>
        <v>#N/A</v>
      </c>
      <c r="BN82" s="128" t="str">
        <f t="shared" si="95"/>
        <v/>
      </c>
      <c r="BO82" s="128" t="str">
        <f t="shared" si="73"/>
        <v/>
      </c>
      <c r="BP82" s="124" t="str">
        <f t="shared" si="50"/>
        <v/>
      </c>
      <c r="BQ82" s="128" t="str">
        <f t="shared" si="51"/>
        <v/>
      </c>
      <c r="BR82" s="129" t="str">
        <f t="shared" si="52"/>
        <v/>
      </c>
      <c r="BS82" s="129" t="str">
        <f t="shared" si="53"/>
        <v/>
      </c>
      <c r="BT82" s="127" t="str">
        <f t="shared" si="74"/>
        <v/>
      </c>
      <c r="BU82" s="127" t="str">
        <f t="shared" si="75"/>
        <v/>
      </c>
      <c r="BV82" s="126" t="str">
        <f t="shared" si="76"/>
        <v/>
      </c>
      <c r="BW82" s="126" t="str">
        <f t="shared" si="77"/>
        <v/>
      </c>
      <c r="BX82" s="128" t="str">
        <f t="shared" si="96"/>
        <v/>
      </c>
      <c r="BY82" s="124" t="str">
        <f t="shared" si="63"/>
        <v/>
      </c>
      <c r="BZ82" s="128" t="e">
        <f ca="1">IF(AND($AX82&lt;&gt;"",BV82&lt;&gt;"",BX82&gt;=IF(BX83="",0,BX83)),SUM(INDIRECT("by" &amp; ROW()-BX82+1):BY82),"")</f>
        <v>#N/A</v>
      </c>
      <c r="CA82" s="128" t="e">
        <f t="shared" ca="1" si="78"/>
        <v>#N/A</v>
      </c>
      <c r="CB82" s="128" t="e">
        <f t="shared" ca="1" si="79"/>
        <v>#N/A</v>
      </c>
      <c r="CC82" s="128" t="e">
        <f ca="1">IF(CB82="","",LEFT($AX82,3)&amp;TEXT(VLOOKUP(CB82,基本設定!$D$3:$E$50,2,FALSE),"100"))</f>
        <v>#N/A</v>
      </c>
      <c r="CD82" s="128" t="e">
        <f ca="1">IF(CC82="","",VLOOKUP(CC82,単価設定!$A$3:$F$477,6,FALSE))</f>
        <v>#N/A</v>
      </c>
      <c r="CE82" s="128" t="str">
        <f t="shared" si="97"/>
        <v/>
      </c>
      <c r="CF82" s="128" t="str">
        <f t="shared" si="80"/>
        <v/>
      </c>
      <c r="CG82" s="128" t="e">
        <f t="shared" ca="1" si="54"/>
        <v>#N/A</v>
      </c>
      <c r="CH82" s="128" t="e">
        <f ca="1">IF(CG82="","",VLOOKUP(CG82,単価設定!$A$3:$F$478,6,FALSE))</f>
        <v>#N/A</v>
      </c>
      <c r="CI82" s="128" t="e">
        <f t="shared" ca="1" si="55"/>
        <v>#N/A</v>
      </c>
      <c r="CJ82" s="128" t="e">
        <f ca="1">IF(CI82="","",VLOOKUP(CI82,単価設定!$A$3:$F$478,6,FALSE))</f>
        <v>#N/A</v>
      </c>
      <c r="CK82" s="128" t="e">
        <f t="shared" ca="1" si="81"/>
        <v>#N/A</v>
      </c>
      <c r="CL82" s="128" t="e">
        <f ca="1">SUM(CK$15:$CK82)</f>
        <v>#N/A</v>
      </c>
      <c r="CM82" s="128" t="e">
        <f t="shared" ca="1" si="82"/>
        <v>#N/A</v>
      </c>
      <c r="CN82" s="128" t="e">
        <f t="shared" ref="CN82:CN143" ca="1" si="98">IF(CG82&lt;&gt;"",B82,"")</f>
        <v>#N/A</v>
      </c>
      <c r="CO82" s="128" t="e">
        <f t="shared" ca="1" si="83"/>
        <v>#N/A</v>
      </c>
      <c r="CP82" s="146" t="e">
        <f t="shared" ca="1" si="84"/>
        <v>#N/A</v>
      </c>
      <c r="CQ82" s="146" t="e">
        <f t="shared" ca="1" si="85"/>
        <v>#N/A</v>
      </c>
      <c r="CR82" s="146" t="e">
        <f t="shared" ca="1" si="86"/>
        <v>#N/A</v>
      </c>
      <c r="CS82" s="146" t="e">
        <f t="shared" ca="1" si="87"/>
        <v>#N/A</v>
      </c>
      <c r="CT82" s="128" t="e">
        <f ca="1">IF(BL82&lt;&gt;"",IF(COUNTIF(BL$15:BL82,BL82)=1,ROW(),""),"")</f>
        <v>#N/A</v>
      </c>
      <c r="CU82" s="128" t="e">
        <f ca="1">IF(CB82&lt;&gt;"",IF(COUNTIF(CB$15:CB82,CB82)=1,ROW(),""),"")</f>
        <v>#N/A</v>
      </c>
      <c r="CV82" s="128" t="e">
        <f ca="1">IF(CG82&lt;&gt;"",IF(COUNTIF(CG$15:CG82,CG82)=1,ROW(),""),"")</f>
        <v>#N/A</v>
      </c>
      <c r="CW82" s="146" t="e">
        <f ca="1">IF(CI82&lt;&gt;"",IF(COUNTIF(CI$15:CI82,CI82)=1,ROW(),""),"")</f>
        <v>#N/A</v>
      </c>
      <c r="CX82" s="128" t="str">
        <f t="shared" ca="1" si="88"/>
        <v/>
      </c>
      <c r="CY82" s="128" t="str">
        <f t="shared" ca="1" si="89"/>
        <v/>
      </c>
      <c r="CZ82" s="128" t="str">
        <f t="shared" ca="1" si="90"/>
        <v/>
      </c>
      <c r="DA82" s="146" t="str">
        <f t="shared" ca="1" si="91"/>
        <v/>
      </c>
      <c r="DD82" s="65"/>
      <c r="DE82" s="326"/>
      <c r="DF82" s="327"/>
      <c r="DG82" s="328"/>
      <c r="DH82" s="303" t="str">
        <f ca="1">IFERROR(VLOOKUP(TEXT(SMALL($CX$15:$DA$143,19),"000000"),単価設定!$A$3:$F$478,1,FALSE),"")</f>
        <v/>
      </c>
      <c r="DI82" s="304"/>
      <c r="DJ82" s="304"/>
      <c r="DK82" s="304"/>
      <c r="DL82" s="304"/>
      <c r="DM82" s="304"/>
      <c r="DN82" s="304"/>
      <c r="DO82" s="304"/>
      <c r="DP82" s="305"/>
      <c r="DQ82" s="306" t="str">
        <f ca="1">IF(ISERROR(VLOOKUP(DH82,単価設定!$A$3:$F$478,4,FALSE)),"",VLOOKUP(DH82,単価設定!$A$3:$F$478,4,FALSE))</f>
        <v/>
      </c>
      <c r="DR82" s="307"/>
      <c r="DS82" s="307"/>
      <c r="DT82" s="307"/>
      <c r="DU82" s="307"/>
      <c r="DV82" s="307"/>
      <c r="DW82" s="307"/>
      <c r="DX82" s="307"/>
      <c r="DY82" s="307"/>
      <c r="DZ82" s="307"/>
      <c r="EA82" s="307"/>
      <c r="EB82" s="307"/>
      <c r="EC82" s="308"/>
      <c r="ED82" s="264" t="str">
        <f ca="1">IF(ISERROR(VLOOKUP(DH82,単価設定!$A$3:$F$478,5,FALSE)),"",VLOOKUP(DH82,単価設定!$A$3:$F$478,5,FALSE))</f>
        <v/>
      </c>
      <c r="EE82" s="265"/>
      <c r="EF82" s="265"/>
      <c r="EG82" s="265"/>
      <c r="EH82" s="265"/>
      <c r="EI82" s="265"/>
      <c r="EJ82" s="265"/>
      <c r="EK82" s="265"/>
      <c r="EL82" s="281"/>
      <c r="EM82" s="303" t="str">
        <f ca="1">IF(DH82="","",COUNTIF($BL$15:$BL$143,DH82)+COUNTIF($CC$15:$CC$143,DH82)+COUNTIF($CG$15:$CG$143,DH82)+COUNTIF($CI$15:$CI$143,DH82))</f>
        <v/>
      </c>
      <c r="EN82" s="304"/>
      <c r="EO82" s="304"/>
      <c r="EP82" s="304"/>
      <c r="EQ82" s="305"/>
      <c r="ER82" s="264" t="str">
        <f ca="1">IF(AND(ED82&lt;&gt;"",EM82&lt;&gt;""),IF(ED82*EM82=0,"",ED82*EM82),"")</f>
        <v/>
      </c>
      <c r="ES82" s="265"/>
      <c r="ET82" s="265"/>
      <c r="EU82" s="265"/>
      <c r="EV82" s="265"/>
      <c r="EW82" s="265"/>
      <c r="EX82" s="265"/>
      <c r="EY82" s="265"/>
      <c r="EZ82" s="265"/>
      <c r="FA82" s="265"/>
      <c r="FB82" s="281"/>
      <c r="FC82" s="258"/>
      <c r="FD82" s="259"/>
      <c r="FE82" s="259"/>
      <c r="FF82" s="260"/>
      <c r="FG82" s="64"/>
    </row>
    <row r="83" spans="2:163" ht="18" customHeight="1" x14ac:dyDescent="0.15">
      <c r="B83" s="244"/>
      <c r="C83" s="244"/>
      <c r="D83" s="244"/>
      <c r="E83" s="268" t="str">
        <f>IF(B83="","",TEXT(TEXT(請求書!$D$15,"YYYY/MM") &amp; "/" &amp; TEXT(B83,"00"),"AAA"))</f>
        <v/>
      </c>
      <c r="F83" s="269"/>
      <c r="G83" s="269"/>
      <c r="H83" s="270"/>
      <c r="I83" s="271"/>
      <c r="J83" s="271"/>
      <c r="K83" s="271"/>
      <c r="L83" s="271"/>
      <c r="M83" s="271"/>
      <c r="N83" s="271"/>
      <c r="O83" s="272" t="str">
        <f t="shared" si="56"/>
        <v/>
      </c>
      <c r="P83" s="272"/>
      <c r="Q83" s="273" t="str">
        <f t="shared" si="60"/>
        <v/>
      </c>
      <c r="R83" s="274"/>
      <c r="S83" s="274"/>
      <c r="T83" s="274"/>
      <c r="U83" s="274"/>
      <c r="V83" s="275"/>
      <c r="W83" s="276" t="str">
        <f t="shared" si="57"/>
        <v/>
      </c>
      <c r="X83" s="277"/>
      <c r="Y83" s="277"/>
      <c r="Z83" s="277"/>
      <c r="AA83" s="278"/>
      <c r="AB83" s="249"/>
      <c r="AC83" s="250"/>
      <c r="AD83" s="249"/>
      <c r="AE83" s="250"/>
      <c r="AF83" s="251" t="str">
        <f t="shared" si="49"/>
        <v/>
      </c>
      <c r="AG83" s="252"/>
      <c r="AH83" s="253"/>
      <c r="AI83" s="254" t="str">
        <f t="shared" si="61"/>
        <v/>
      </c>
      <c r="AJ83" s="255"/>
      <c r="AK83" s="256"/>
      <c r="AL83" s="254" t="str">
        <f t="shared" si="59"/>
        <v/>
      </c>
      <c r="AM83" s="255"/>
      <c r="AN83" s="256"/>
      <c r="AO83" s="257"/>
      <c r="AP83" s="257"/>
      <c r="AQ83" s="257"/>
      <c r="AR83" s="257"/>
      <c r="AS83" s="244"/>
      <c r="AT83" s="244"/>
      <c r="AU83" s="244"/>
      <c r="AV83" s="244"/>
      <c r="AW83" s="100"/>
      <c r="AX83" s="90" t="e">
        <f t="shared" ca="1" si="64"/>
        <v>#N/A</v>
      </c>
      <c r="AY83" s="124" t="str">
        <f t="shared" si="92"/>
        <v/>
      </c>
      <c r="AZ83" s="125" t="str">
        <f t="shared" si="93"/>
        <v/>
      </c>
      <c r="BA83" s="126" t="str">
        <f t="shared" si="65"/>
        <v/>
      </c>
      <c r="BB83" s="126" t="str">
        <f t="shared" si="66"/>
        <v/>
      </c>
      <c r="BC83" s="127" t="str">
        <f t="shared" si="67"/>
        <v/>
      </c>
      <c r="BD83" s="127" t="str">
        <f t="shared" si="68"/>
        <v/>
      </c>
      <c r="BE83" s="126" t="str">
        <f t="shared" si="69"/>
        <v/>
      </c>
      <c r="BF83" s="126" t="str">
        <f t="shared" si="70"/>
        <v/>
      </c>
      <c r="BG83" s="128" t="str">
        <f t="shared" si="94"/>
        <v/>
      </c>
      <c r="BH83" s="124" t="str">
        <f t="shared" si="62"/>
        <v/>
      </c>
      <c r="BI83" s="128" t="e">
        <f ca="1">IF(AND($AX83&lt;&gt;"",BE83&lt;&gt;"",BG83&gt;=IF(BG84="",0,BG84)),SUM(INDIRECT("bh"&amp;ROW()-BG83+1):BH83),"")</f>
        <v>#N/A</v>
      </c>
      <c r="BJ83" s="128" t="e">
        <f t="shared" ca="1" si="71"/>
        <v>#N/A</v>
      </c>
      <c r="BK83" s="128" t="e">
        <f t="shared" ca="1" si="72"/>
        <v>#N/A</v>
      </c>
      <c r="BL83" s="128" t="e">
        <f ca="1">IF(BK83="","",LEFT(AX83,3)&amp;TEXT(VLOOKUP(BK83,基本設定!$D$3:$E$50,2,FALSE),"000"))</f>
        <v>#N/A</v>
      </c>
      <c r="BM83" s="128" t="e">
        <f ca="1">IF(BL83="","",VLOOKUP(BL83,単価設定!$A$3:$F$477,6,FALSE))</f>
        <v>#N/A</v>
      </c>
      <c r="BN83" s="128" t="str">
        <f t="shared" si="95"/>
        <v/>
      </c>
      <c r="BO83" s="128" t="str">
        <f t="shared" si="73"/>
        <v/>
      </c>
      <c r="BP83" s="124" t="str">
        <f t="shared" si="50"/>
        <v/>
      </c>
      <c r="BQ83" s="128" t="str">
        <f t="shared" si="51"/>
        <v/>
      </c>
      <c r="BR83" s="129" t="str">
        <f t="shared" si="52"/>
        <v/>
      </c>
      <c r="BS83" s="129" t="str">
        <f t="shared" si="53"/>
        <v/>
      </c>
      <c r="BT83" s="127" t="str">
        <f t="shared" si="74"/>
        <v/>
      </c>
      <c r="BU83" s="127" t="str">
        <f t="shared" si="75"/>
        <v/>
      </c>
      <c r="BV83" s="126" t="str">
        <f t="shared" si="76"/>
        <v/>
      </c>
      <c r="BW83" s="126" t="str">
        <f t="shared" si="77"/>
        <v/>
      </c>
      <c r="BX83" s="128" t="str">
        <f t="shared" si="96"/>
        <v/>
      </c>
      <c r="BY83" s="124" t="str">
        <f t="shared" si="63"/>
        <v/>
      </c>
      <c r="BZ83" s="128" t="e">
        <f ca="1">IF(AND($AX83&lt;&gt;"",BV83&lt;&gt;"",BX83&gt;=IF(BX84="",0,BX84)),SUM(INDIRECT("by" &amp; ROW()-BX83+1):BY83),"")</f>
        <v>#N/A</v>
      </c>
      <c r="CA83" s="128" t="e">
        <f t="shared" ca="1" si="78"/>
        <v>#N/A</v>
      </c>
      <c r="CB83" s="128" t="e">
        <f t="shared" ca="1" si="79"/>
        <v>#N/A</v>
      </c>
      <c r="CC83" s="128" t="e">
        <f ca="1">IF(CB83="","",LEFT($AX83,3)&amp;TEXT(VLOOKUP(CB83,基本設定!$D$3:$E$50,2,FALSE),"100"))</f>
        <v>#N/A</v>
      </c>
      <c r="CD83" s="128" t="e">
        <f ca="1">IF(CC83="","",VLOOKUP(CC83,単価設定!$A$3:$F$477,6,FALSE))</f>
        <v>#N/A</v>
      </c>
      <c r="CE83" s="128" t="str">
        <f t="shared" si="97"/>
        <v/>
      </c>
      <c r="CF83" s="128" t="str">
        <f t="shared" si="80"/>
        <v/>
      </c>
      <c r="CG83" s="128" t="e">
        <f t="shared" ca="1" si="54"/>
        <v>#N/A</v>
      </c>
      <c r="CH83" s="128" t="e">
        <f ca="1">IF(CG83="","",VLOOKUP(CG83,単価設定!$A$3:$F$478,6,FALSE))</f>
        <v>#N/A</v>
      </c>
      <c r="CI83" s="128" t="e">
        <f t="shared" ca="1" si="55"/>
        <v>#N/A</v>
      </c>
      <c r="CJ83" s="128" t="e">
        <f ca="1">IF(CI83="","",VLOOKUP(CI83,単価設定!$A$3:$F$478,6,FALSE))</f>
        <v>#N/A</v>
      </c>
      <c r="CK83" s="128" t="e">
        <f t="shared" ca="1" si="81"/>
        <v>#N/A</v>
      </c>
      <c r="CL83" s="128" t="e">
        <f ca="1">SUM(CK$15:$CK83)</f>
        <v>#N/A</v>
      </c>
      <c r="CM83" s="128" t="e">
        <f t="shared" ca="1" si="82"/>
        <v>#N/A</v>
      </c>
      <c r="CN83" s="128" t="e">
        <f t="shared" ca="1" si="98"/>
        <v>#N/A</v>
      </c>
      <c r="CO83" s="128" t="e">
        <f t="shared" ca="1" si="83"/>
        <v>#N/A</v>
      </c>
      <c r="CP83" s="146" t="e">
        <f t="shared" ca="1" si="84"/>
        <v>#N/A</v>
      </c>
      <c r="CQ83" s="146" t="e">
        <f t="shared" ca="1" si="85"/>
        <v>#N/A</v>
      </c>
      <c r="CR83" s="146" t="e">
        <f t="shared" ca="1" si="86"/>
        <v>#N/A</v>
      </c>
      <c r="CS83" s="146" t="e">
        <f t="shared" ca="1" si="87"/>
        <v>#N/A</v>
      </c>
      <c r="CT83" s="128" t="e">
        <f ca="1">IF(BL83&lt;&gt;"",IF(COUNTIF(BL$15:BL83,BL83)=1,ROW(),""),"")</f>
        <v>#N/A</v>
      </c>
      <c r="CU83" s="128" t="e">
        <f ca="1">IF(CB83&lt;&gt;"",IF(COUNTIF(CB$15:CB83,CB83)=1,ROW(),""),"")</f>
        <v>#N/A</v>
      </c>
      <c r="CV83" s="128" t="e">
        <f ca="1">IF(CG83&lt;&gt;"",IF(COUNTIF(CG$15:CG83,CG83)=1,ROW(),""),"")</f>
        <v>#N/A</v>
      </c>
      <c r="CW83" s="146" t="e">
        <f ca="1">IF(CI83&lt;&gt;"",IF(COUNTIF(CI$15:CI83,CI83)=1,ROW(),""),"")</f>
        <v>#N/A</v>
      </c>
      <c r="CX83" s="128" t="str">
        <f t="shared" ca="1" si="88"/>
        <v/>
      </c>
      <c r="CY83" s="128" t="str">
        <f t="shared" ca="1" si="89"/>
        <v/>
      </c>
      <c r="CZ83" s="128" t="str">
        <f t="shared" ca="1" si="90"/>
        <v/>
      </c>
      <c r="DA83" s="146" t="str">
        <f t="shared" ca="1" si="91"/>
        <v/>
      </c>
      <c r="DD83" s="65"/>
      <c r="DE83" s="326"/>
      <c r="DF83" s="327"/>
      <c r="DG83" s="328"/>
      <c r="DH83" s="211"/>
      <c r="DI83" s="212"/>
      <c r="DJ83" s="212"/>
      <c r="DK83" s="212"/>
      <c r="DL83" s="212"/>
      <c r="DM83" s="212"/>
      <c r="DN83" s="212"/>
      <c r="DO83" s="212"/>
      <c r="DP83" s="213"/>
      <c r="DQ83" s="312"/>
      <c r="DR83" s="313"/>
      <c r="DS83" s="313"/>
      <c r="DT83" s="313"/>
      <c r="DU83" s="313"/>
      <c r="DV83" s="313"/>
      <c r="DW83" s="313"/>
      <c r="DX83" s="313"/>
      <c r="DY83" s="313"/>
      <c r="DZ83" s="313"/>
      <c r="EA83" s="313"/>
      <c r="EB83" s="313"/>
      <c r="EC83" s="314"/>
      <c r="ED83" s="266"/>
      <c r="EE83" s="267"/>
      <c r="EF83" s="267"/>
      <c r="EG83" s="267"/>
      <c r="EH83" s="267"/>
      <c r="EI83" s="267"/>
      <c r="EJ83" s="267"/>
      <c r="EK83" s="267"/>
      <c r="EL83" s="282"/>
      <c r="EM83" s="211"/>
      <c r="EN83" s="212"/>
      <c r="EO83" s="212"/>
      <c r="EP83" s="212"/>
      <c r="EQ83" s="213"/>
      <c r="ER83" s="266"/>
      <c r="ES83" s="267"/>
      <c r="ET83" s="267"/>
      <c r="EU83" s="267"/>
      <c r="EV83" s="267"/>
      <c r="EW83" s="267"/>
      <c r="EX83" s="267"/>
      <c r="EY83" s="267"/>
      <c r="EZ83" s="267"/>
      <c r="FA83" s="267"/>
      <c r="FB83" s="282"/>
      <c r="FC83" s="261"/>
      <c r="FD83" s="262"/>
      <c r="FE83" s="262"/>
      <c r="FF83" s="263"/>
      <c r="FG83" s="64"/>
    </row>
    <row r="84" spans="2:163" ht="18" customHeight="1" x14ac:dyDescent="0.15">
      <c r="B84" s="244"/>
      <c r="C84" s="244"/>
      <c r="D84" s="244"/>
      <c r="E84" s="268" t="str">
        <f>IF(B84="","",TEXT(TEXT(請求書!$D$15,"YYYY/MM") &amp; "/" &amp; TEXT(B84,"00"),"AAA"))</f>
        <v/>
      </c>
      <c r="F84" s="269"/>
      <c r="G84" s="269"/>
      <c r="H84" s="270"/>
      <c r="I84" s="271"/>
      <c r="J84" s="271"/>
      <c r="K84" s="271"/>
      <c r="L84" s="271"/>
      <c r="M84" s="271"/>
      <c r="N84" s="271"/>
      <c r="O84" s="272" t="str">
        <f t="shared" si="56"/>
        <v/>
      </c>
      <c r="P84" s="272"/>
      <c r="Q84" s="273" t="str">
        <f t="shared" si="60"/>
        <v/>
      </c>
      <c r="R84" s="274"/>
      <c r="S84" s="274"/>
      <c r="T84" s="274"/>
      <c r="U84" s="274"/>
      <c r="V84" s="275"/>
      <c r="W84" s="276" t="str">
        <f t="shared" si="57"/>
        <v/>
      </c>
      <c r="X84" s="277"/>
      <c r="Y84" s="277"/>
      <c r="Z84" s="277"/>
      <c r="AA84" s="278"/>
      <c r="AB84" s="249"/>
      <c r="AC84" s="250"/>
      <c r="AD84" s="249"/>
      <c r="AE84" s="250"/>
      <c r="AF84" s="251" t="str">
        <f t="shared" si="49"/>
        <v/>
      </c>
      <c r="AG84" s="252"/>
      <c r="AH84" s="253"/>
      <c r="AI84" s="254" t="str">
        <f t="shared" si="61"/>
        <v/>
      </c>
      <c r="AJ84" s="255"/>
      <c r="AK84" s="256"/>
      <c r="AL84" s="254" t="str">
        <f t="shared" si="59"/>
        <v/>
      </c>
      <c r="AM84" s="255"/>
      <c r="AN84" s="256"/>
      <c r="AO84" s="257"/>
      <c r="AP84" s="257"/>
      <c r="AQ84" s="257"/>
      <c r="AR84" s="257"/>
      <c r="AS84" s="244"/>
      <c r="AT84" s="244"/>
      <c r="AU84" s="244"/>
      <c r="AV84" s="244"/>
      <c r="AW84" s="100"/>
      <c r="AX84" s="90" t="e">
        <f t="shared" ca="1" si="64"/>
        <v>#N/A</v>
      </c>
      <c r="AY84" s="124" t="str">
        <f t="shared" si="92"/>
        <v/>
      </c>
      <c r="AZ84" s="125" t="str">
        <f t="shared" si="93"/>
        <v/>
      </c>
      <c r="BA84" s="126" t="str">
        <f t="shared" si="65"/>
        <v/>
      </c>
      <c r="BB84" s="126" t="str">
        <f t="shared" si="66"/>
        <v/>
      </c>
      <c r="BC84" s="127" t="str">
        <f t="shared" si="67"/>
        <v/>
      </c>
      <c r="BD84" s="127" t="str">
        <f t="shared" si="68"/>
        <v/>
      </c>
      <c r="BE84" s="126" t="str">
        <f t="shared" si="69"/>
        <v/>
      </c>
      <c r="BF84" s="126" t="str">
        <f t="shared" si="70"/>
        <v/>
      </c>
      <c r="BG84" s="128" t="str">
        <f t="shared" si="94"/>
        <v/>
      </c>
      <c r="BH84" s="124" t="str">
        <f t="shared" si="62"/>
        <v/>
      </c>
      <c r="BI84" s="128" t="e">
        <f ca="1">IF(AND($AX84&lt;&gt;"",BE84&lt;&gt;"",BG84&gt;=IF(BG85="",0,BG85)),SUM(INDIRECT("bh"&amp;ROW()-BG84+1):BH84),"")</f>
        <v>#N/A</v>
      </c>
      <c r="BJ84" s="128" t="e">
        <f t="shared" ca="1" si="71"/>
        <v>#N/A</v>
      </c>
      <c r="BK84" s="128" t="e">
        <f t="shared" ca="1" si="72"/>
        <v>#N/A</v>
      </c>
      <c r="BL84" s="128" t="e">
        <f ca="1">IF(BK84="","",LEFT(AX84,3)&amp;TEXT(VLOOKUP(BK84,基本設定!$D$3:$E$50,2,FALSE),"000"))</f>
        <v>#N/A</v>
      </c>
      <c r="BM84" s="128" t="e">
        <f ca="1">IF(BL84="","",VLOOKUP(BL84,単価設定!$A$3:$F$477,6,FALSE))</f>
        <v>#N/A</v>
      </c>
      <c r="BN84" s="128" t="str">
        <f t="shared" si="95"/>
        <v/>
      </c>
      <c r="BO84" s="128" t="str">
        <f t="shared" si="73"/>
        <v/>
      </c>
      <c r="BP84" s="124" t="str">
        <f t="shared" si="50"/>
        <v/>
      </c>
      <c r="BQ84" s="128" t="str">
        <f t="shared" si="51"/>
        <v/>
      </c>
      <c r="BR84" s="129" t="str">
        <f t="shared" si="52"/>
        <v/>
      </c>
      <c r="BS84" s="129" t="str">
        <f t="shared" si="53"/>
        <v/>
      </c>
      <c r="BT84" s="127" t="str">
        <f t="shared" si="74"/>
        <v/>
      </c>
      <c r="BU84" s="127" t="str">
        <f t="shared" si="75"/>
        <v/>
      </c>
      <c r="BV84" s="126" t="str">
        <f t="shared" si="76"/>
        <v/>
      </c>
      <c r="BW84" s="126" t="str">
        <f t="shared" si="77"/>
        <v/>
      </c>
      <c r="BX84" s="128" t="str">
        <f t="shared" si="96"/>
        <v/>
      </c>
      <c r="BY84" s="124" t="str">
        <f t="shared" si="63"/>
        <v/>
      </c>
      <c r="BZ84" s="128" t="e">
        <f ca="1">IF(AND($AX84&lt;&gt;"",BV84&lt;&gt;"",BX84&gt;=IF(BX85="",0,BX85)),SUM(INDIRECT("by" &amp; ROW()-BX84+1):BY84),"")</f>
        <v>#N/A</v>
      </c>
      <c r="CA84" s="128" t="e">
        <f t="shared" ca="1" si="78"/>
        <v>#N/A</v>
      </c>
      <c r="CB84" s="128" t="e">
        <f t="shared" ca="1" si="79"/>
        <v>#N/A</v>
      </c>
      <c r="CC84" s="128" t="e">
        <f ca="1">IF(CB84="","",LEFT($AX84,3)&amp;TEXT(VLOOKUP(CB84,基本設定!$D$3:$E$50,2,FALSE),"100"))</f>
        <v>#N/A</v>
      </c>
      <c r="CD84" s="128" t="e">
        <f ca="1">IF(CC84="","",VLOOKUP(CC84,単価設定!$A$3:$F$477,6,FALSE))</f>
        <v>#N/A</v>
      </c>
      <c r="CE84" s="128" t="str">
        <f t="shared" si="97"/>
        <v/>
      </c>
      <c r="CF84" s="128" t="str">
        <f t="shared" si="80"/>
        <v/>
      </c>
      <c r="CG84" s="128" t="e">
        <f t="shared" ca="1" si="54"/>
        <v>#N/A</v>
      </c>
      <c r="CH84" s="128" t="e">
        <f ca="1">IF(CG84="","",VLOOKUP(CG84,単価設定!$A$3:$F$478,6,FALSE))</f>
        <v>#N/A</v>
      </c>
      <c r="CI84" s="128" t="e">
        <f t="shared" ca="1" si="55"/>
        <v>#N/A</v>
      </c>
      <c r="CJ84" s="128" t="e">
        <f ca="1">IF(CI84="","",VLOOKUP(CI84,単価設定!$A$3:$F$478,6,FALSE))</f>
        <v>#N/A</v>
      </c>
      <c r="CK84" s="128" t="e">
        <f t="shared" ca="1" si="81"/>
        <v>#N/A</v>
      </c>
      <c r="CL84" s="128" t="e">
        <f ca="1">SUM(CK$15:$CK84)</f>
        <v>#N/A</v>
      </c>
      <c r="CM84" s="128" t="e">
        <f t="shared" ca="1" si="82"/>
        <v>#N/A</v>
      </c>
      <c r="CN84" s="128" t="e">
        <f t="shared" ca="1" si="98"/>
        <v>#N/A</v>
      </c>
      <c r="CO84" s="128" t="e">
        <f t="shared" ca="1" si="83"/>
        <v>#N/A</v>
      </c>
      <c r="CP84" s="146" t="e">
        <f t="shared" ca="1" si="84"/>
        <v>#N/A</v>
      </c>
      <c r="CQ84" s="146" t="e">
        <f t="shared" ca="1" si="85"/>
        <v>#N/A</v>
      </c>
      <c r="CR84" s="146" t="e">
        <f t="shared" ca="1" si="86"/>
        <v>#N/A</v>
      </c>
      <c r="CS84" s="146" t="e">
        <f t="shared" ca="1" si="87"/>
        <v>#N/A</v>
      </c>
      <c r="CT84" s="128" t="e">
        <f ca="1">IF(BL84&lt;&gt;"",IF(COUNTIF(BL$15:BL84,BL84)=1,ROW(),""),"")</f>
        <v>#N/A</v>
      </c>
      <c r="CU84" s="128" t="e">
        <f ca="1">IF(CB84&lt;&gt;"",IF(COUNTIF(CB$15:CB84,CB84)=1,ROW(),""),"")</f>
        <v>#N/A</v>
      </c>
      <c r="CV84" s="128" t="e">
        <f ca="1">IF(CG84&lt;&gt;"",IF(COUNTIF(CG$15:CG84,CG84)=1,ROW(),""),"")</f>
        <v>#N/A</v>
      </c>
      <c r="CW84" s="146" t="e">
        <f ca="1">IF(CI84&lt;&gt;"",IF(COUNTIF(CI$15:CI84,CI84)=1,ROW(),""),"")</f>
        <v>#N/A</v>
      </c>
      <c r="CX84" s="128" t="str">
        <f t="shared" ca="1" si="88"/>
        <v/>
      </c>
      <c r="CY84" s="128" t="str">
        <f t="shared" ca="1" si="89"/>
        <v/>
      </c>
      <c r="CZ84" s="128" t="str">
        <f t="shared" ca="1" si="90"/>
        <v/>
      </c>
      <c r="DA84" s="146" t="str">
        <f t="shared" ca="1" si="91"/>
        <v/>
      </c>
      <c r="DD84" s="65"/>
      <c r="DE84" s="326"/>
      <c r="DF84" s="327"/>
      <c r="DG84" s="328"/>
      <c r="DH84" s="303" t="str">
        <f ca="1">IFERROR(VLOOKUP(TEXT(SMALL($CX$15:$DA$143,20),"000000"),単価設定!$A$3:$F$478,1,FALSE),"")</f>
        <v/>
      </c>
      <c r="DI84" s="304"/>
      <c r="DJ84" s="304"/>
      <c r="DK84" s="304"/>
      <c r="DL84" s="304"/>
      <c r="DM84" s="304"/>
      <c r="DN84" s="304"/>
      <c r="DO84" s="304"/>
      <c r="DP84" s="305"/>
      <c r="DQ84" s="306" t="str">
        <f ca="1">IF(ISERROR(VLOOKUP(DH84,単価設定!$A$3:$F$478,4,FALSE)),"",VLOOKUP(DH84,単価設定!$A$3:$F$478,4,FALSE))</f>
        <v/>
      </c>
      <c r="DR84" s="307"/>
      <c r="DS84" s="307"/>
      <c r="DT84" s="307"/>
      <c r="DU84" s="307"/>
      <c r="DV84" s="307"/>
      <c r="DW84" s="307"/>
      <c r="DX84" s="307"/>
      <c r="DY84" s="307"/>
      <c r="DZ84" s="307"/>
      <c r="EA84" s="307"/>
      <c r="EB84" s="307"/>
      <c r="EC84" s="308"/>
      <c r="ED84" s="264" t="str">
        <f ca="1">IF(ISERROR(VLOOKUP(DH84,単価設定!$A$3:$F$478,5,FALSE)),"",VLOOKUP(DH84,単価設定!$A$3:$F$478,5,FALSE))</f>
        <v/>
      </c>
      <c r="EE84" s="265"/>
      <c r="EF84" s="265"/>
      <c r="EG84" s="265"/>
      <c r="EH84" s="265"/>
      <c r="EI84" s="265"/>
      <c r="EJ84" s="265"/>
      <c r="EK84" s="265"/>
      <c r="EL84" s="281"/>
      <c r="EM84" s="303" t="str">
        <f ca="1">IF(DH84="","",COUNTIF($BL$15:$BL$143,DH84)+COUNTIF($CC$15:$CC$143,DH84)+COUNTIF($CG$15:$CG$143,DH84)+COUNTIF($CI$15:$CI$143,DH84))</f>
        <v/>
      </c>
      <c r="EN84" s="304"/>
      <c r="EO84" s="304"/>
      <c r="EP84" s="304"/>
      <c r="EQ84" s="305"/>
      <c r="ER84" s="264" t="str">
        <f ca="1">IF(AND(ED84&lt;&gt;"",EM84&lt;&gt;""),IF(ED84*EM84=0,"",ED84*EM84),"")</f>
        <v/>
      </c>
      <c r="ES84" s="265"/>
      <c r="ET84" s="265"/>
      <c r="EU84" s="265"/>
      <c r="EV84" s="265"/>
      <c r="EW84" s="265"/>
      <c r="EX84" s="265"/>
      <c r="EY84" s="265"/>
      <c r="EZ84" s="265"/>
      <c r="FA84" s="265"/>
      <c r="FB84" s="281"/>
      <c r="FC84" s="258"/>
      <c r="FD84" s="259"/>
      <c r="FE84" s="259"/>
      <c r="FF84" s="260"/>
      <c r="FG84" s="64"/>
    </row>
    <row r="85" spans="2:163" ht="18" customHeight="1" thickBot="1" x14ac:dyDescent="0.2">
      <c r="B85" s="244"/>
      <c r="C85" s="244"/>
      <c r="D85" s="244"/>
      <c r="E85" s="268" t="str">
        <f>IF(B85="","",TEXT(TEXT(請求書!$D$15,"YYYY/MM") &amp; "/" &amp; TEXT(B85,"00"),"AAA"))</f>
        <v/>
      </c>
      <c r="F85" s="269"/>
      <c r="G85" s="269"/>
      <c r="H85" s="270"/>
      <c r="I85" s="271"/>
      <c r="J85" s="271"/>
      <c r="K85" s="271"/>
      <c r="L85" s="271"/>
      <c r="M85" s="271"/>
      <c r="N85" s="271"/>
      <c r="O85" s="272" t="str">
        <f t="shared" si="56"/>
        <v/>
      </c>
      <c r="P85" s="272"/>
      <c r="Q85" s="273" t="str">
        <f t="shared" si="60"/>
        <v/>
      </c>
      <c r="R85" s="274"/>
      <c r="S85" s="274"/>
      <c r="T85" s="274"/>
      <c r="U85" s="274"/>
      <c r="V85" s="275"/>
      <c r="W85" s="276" t="str">
        <f t="shared" si="57"/>
        <v/>
      </c>
      <c r="X85" s="277"/>
      <c r="Y85" s="277"/>
      <c r="Z85" s="277"/>
      <c r="AA85" s="278"/>
      <c r="AB85" s="249"/>
      <c r="AC85" s="250"/>
      <c r="AD85" s="249"/>
      <c r="AE85" s="250"/>
      <c r="AF85" s="251" t="str">
        <f t="shared" si="49"/>
        <v/>
      </c>
      <c r="AG85" s="252"/>
      <c r="AH85" s="253"/>
      <c r="AI85" s="254" t="str">
        <f t="shared" si="61"/>
        <v/>
      </c>
      <c r="AJ85" s="255"/>
      <c r="AK85" s="256"/>
      <c r="AL85" s="254" t="str">
        <f t="shared" si="59"/>
        <v/>
      </c>
      <c r="AM85" s="255"/>
      <c r="AN85" s="256"/>
      <c r="AO85" s="257"/>
      <c r="AP85" s="257"/>
      <c r="AQ85" s="257"/>
      <c r="AR85" s="257"/>
      <c r="AS85" s="244"/>
      <c r="AT85" s="244"/>
      <c r="AU85" s="244"/>
      <c r="AV85" s="244"/>
      <c r="AW85" s="100"/>
      <c r="AX85" s="90" t="e">
        <f t="shared" ca="1" si="64"/>
        <v>#N/A</v>
      </c>
      <c r="AY85" s="124" t="str">
        <f t="shared" si="92"/>
        <v/>
      </c>
      <c r="AZ85" s="125" t="str">
        <f t="shared" si="93"/>
        <v/>
      </c>
      <c r="BA85" s="126" t="str">
        <f t="shared" si="65"/>
        <v/>
      </c>
      <c r="BB85" s="126" t="str">
        <f t="shared" si="66"/>
        <v/>
      </c>
      <c r="BC85" s="127" t="str">
        <f t="shared" si="67"/>
        <v/>
      </c>
      <c r="BD85" s="127" t="str">
        <f t="shared" si="68"/>
        <v/>
      </c>
      <c r="BE85" s="126" t="str">
        <f t="shared" si="69"/>
        <v/>
      </c>
      <c r="BF85" s="126" t="str">
        <f t="shared" si="70"/>
        <v/>
      </c>
      <c r="BG85" s="128" t="str">
        <f t="shared" si="94"/>
        <v/>
      </c>
      <c r="BH85" s="124" t="str">
        <f t="shared" si="62"/>
        <v/>
      </c>
      <c r="BI85" s="128" t="e">
        <f ca="1">IF(AND($AX85&lt;&gt;"",BE85&lt;&gt;"",BG85&gt;=IF(BG86="",0,BG86)),SUM(INDIRECT("bh"&amp;ROW()-BG85+1):BH85),"")</f>
        <v>#N/A</v>
      </c>
      <c r="BJ85" s="128" t="e">
        <f t="shared" ca="1" si="71"/>
        <v>#N/A</v>
      </c>
      <c r="BK85" s="128" t="e">
        <f t="shared" ca="1" si="72"/>
        <v>#N/A</v>
      </c>
      <c r="BL85" s="128" t="e">
        <f ca="1">IF(BK85="","",LEFT(AX85,3)&amp;TEXT(VLOOKUP(BK85,基本設定!$D$3:$E$50,2,FALSE),"000"))</f>
        <v>#N/A</v>
      </c>
      <c r="BM85" s="128" t="e">
        <f ca="1">IF(BL85="","",VLOOKUP(BL85,単価設定!$A$3:$F$477,6,FALSE))</f>
        <v>#N/A</v>
      </c>
      <c r="BN85" s="128" t="str">
        <f t="shared" si="95"/>
        <v/>
      </c>
      <c r="BO85" s="128" t="str">
        <f t="shared" si="73"/>
        <v/>
      </c>
      <c r="BP85" s="124" t="str">
        <f t="shared" si="50"/>
        <v/>
      </c>
      <c r="BQ85" s="128" t="str">
        <f t="shared" si="51"/>
        <v/>
      </c>
      <c r="BR85" s="129" t="str">
        <f t="shared" si="52"/>
        <v/>
      </c>
      <c r="BS85" s="129" t="str">
        <f t="shared" si="53"/>
        <v/>
      </c>
      <c r="BT85" s="127" t="str">
        <f t="shared" si="74"/>
        <v/>
      </c>
      <c r="BU85" s="127" t="str">
        <f t="shared" si="75"/>
        <v/>
      </c>
      <c r="BV85" s="126" t="str">
        <f t="shared" si="76"/>
        <v/>
      </c>
      <c r="BW85" s="126" t="str">
        <f t="shared" si="77"/>
        <v/>
      </c>
      <c r="BX85" s="128" t="str">
        <f t="shared" si="96"/>
        <v/>
      </c>
      <c r="BY85" s="124" t="str">
        <f t="shared" si="63"/>
        <v/>
      </c>
      <c r="BZ85" s="128" t="e">
        <f ca="1">IF(AND($AX85&lt;&gt;"",BV85&lt;&gt;"",BX85&gt;=IF(BX86="",0,BX86)),SUM(INDIRECT("by" &amp; ROW()-BX85+1):BY85),"")</f>
        <v>#N/A</v>
      </c>
      <c r="CA85" s="128" t="e">
        <f t="shared" ca="1" si="78"/>
        <v>#N/A</v>
      </c>
      <c r="CB85" s="128" t="e">
        <f t="shared" ca="1" si="79"/>
        <v>#N/A</v>
      </c>
      <c r="CC85" s="128" t="e">
        <f ca="1">IF(CB85="","",LEFT($AX85,3)&amp;TEXT(VLOOKUP(CB85,基本設定!$D$3:$E$50,2,FALSE),"100"))</f>
        <v>#N/A</v>
      </c>
      <c r="CD85" s="128" t="e">
        <f ca="1">IF(CC85="","",VLOOKUP(CC85,単価設定!$A$3:$F$477,6,FALSE))</f>
        <v>#N/A</v>
      </c>
      <c r="CE85" s="128" t="str">
        <f t="shared" si="97"/>
        <v/>
      </c>
      <c r="CF85" s="128" t="str">
        <f t="shared" si="80"/>
        <v/>
      </c>
      <c r="CG85" s="128" t="e">
        <f t="shared" ca="1" si="54"/>
        <v>#N/A</v>
      </c>
      <c r="CH85" s="128" t="e">
        <f ca="1">IF(CG85="","",VLOOKUP(CG85,単価設定!$A$3:$F$478,6,FALSE))</f>
        <v>#N/A</v>
      </c>
      <c r="CI85" s="128" t="e">
        <f t="shared" ca="1" si="55"/>
        <v>#N/A</v>
      </c>
      <c r="CJ85" s="128" t="e">
        <f ca="1">IF(CI85="","",VLOOKUP(CI85,単価設定!$A$3:$F$478,6,FALSE))</f>
        <v>#N/A</v>
      </c>
      <c r="CK85" s="128" t="e">
        <f t="shared" ca="1" si="81"/>
        <v>#N/A</v>
      </c>
      <c r="CL85" s="128" t="e">
        <f ca="1">SUM(CK$15:$CK85)</f>
        <v>#N/A</v>
      </c>
      <c r="CM85" s="128" t="e">
        <f t="shared" ca="1" si="82"/>
        <v>#N/A</v>
      </c>
      <c r="CN85" s="128" t="e">
        <f t="shared" ca="1" si="98"/>
        <v>#N/A</v>
      </c>
      <c r="CO85" s="128" t="e">
        <f t="shared" ca="1" si="83"/>
        <v>#N/A</v>
      </c>
      <c r="CP85" s="146" t="e">
        <f t="shared" ca="1" si="84"/>
        <v>#N/A</v>
      </c>
      <c r="CQ85" s="146" t="e">
        <f t="shared" ca="1" si="85"/>
        <v>#N/A</v>
      </c>
      <c r="CR85" s="146" t="e">
        <f t="shared" ca="1" si="86"/>
        <v>#N/A</v>
      </c>
      <c r="CS85" s="146" t="e">
        <f t="shared" ca="1" si="87"/>
        <v>#N/A</v>
      </c>
      <c r="CT85" s="128" t="e">
        <f ca="1">IF(BL85&lt;&gt;"",IF(COUNTIF(BL$15:BL85,BL85)=1,ROW(),""),"")</f>
        <v>#N/A</v>
      </c>
      <c r="CU85" s="128" t="e">
        <f ca="1">IF(CB85&lt;&gt;"",IF(COUNTIF(CB$15:CB85,CB85)=1,ROW(),""),"")</f>
        <v>#N/A</v>
      </c>
      <c r="CV85" s="128" t="e">
        <f ca="1">IF(CG85&lt;&gt;"",IF(COUNTIF(CG$15:CG85,CG85)=1,ROW(),""),"")</f>
        <v>#N/A</v>
      </c>
      <c r="CW85" s="146" t="e">
        <f ca="1">IF(CI85&lt;&gt;"",IF(COUNTIF(CI$15:CI85,CI85)=1,ROW(),""),"")</f>
        <v>#N/A</v>
      </c>
      <c r="CX85" s="128" t="str">
        <f t="shared" ca="1" si="88"/>
        <v/>
      </c>
      <c r="CY85" s="128" t="str">
        <f t="shared" ca="1" si="89"/>
        <v/>
      </c>
      <c r="CZ85" s="128" t="str">
        <f t="shared" ca="1" si="90"/>
        <v/>
      </c>
      <c r="DA85" s="146" t="str">
        <f t="shared" ca="1" si="91"/>
        <v/>
      </c>
      <c r="DD85" s="65"/>
      <c r="DE85" s="326"/>
      <c r="DF85" s="327"/>
      <c r="DG85" s="328"/>
      <c r="DH85" s="211"/>
      <c r="DI85" s="212"/>
      <c r="DJ85" s="212"/>
      <c r="DK85" s="212"/>
      <c r="DL85" s="212"/>
      <c r="DM85" s="212"/>
      <c r="DN85" s="212"/>
      <c r="DO85" s="212"/>
      <c r="DP85" s="213"/>
      <c r="DQ85" s="309"/>
      <c r="DR85" s="310"/>
      <c r="DS85" s="310"/>
      <c r="DT85" s="310"/>
      <c r="DU85" s="310"/>
      <c r="DV85" s="310"/>
      <c r="DW85" s="310"/>
      <c r="DX85" s="310"/>
      <c r="DY85" s="310"/>
      <c r="DZ85" s="310"/>
      <c r="EA85" s="310"/>
      <c r="EB85" s="310"/>
      <c r="EC85" s="311"/>
      <c r="ED85" s="297"/>
      <c r="EE85" s="298"/>
      <c r="EF85" s="298"/>
      <c r="EG85" s="298"/>
      <c r="EH85" s="298"/>
      <c r="EI85" s="298"/>
      <c r="EJ85" s="298"/>
      <c r="EK85" s="298"/>
      <c r="EL85" s="299"/>
      <c r="EM85" s="211"/>
      <c r="EN85" s="212"/>
      <c r="EO85" s="212"/>
      <c r="EP85" s="212"/>
      <c r="EQ85" s="213"/>
      <c r="ER85" s="297"/>
      <c r="ES85" s="298"/>
      <c r="ET85" s="298"/>
      <c r="EU85" s="298"/>
      <c r="EV85" s="298"/>
      <c r="EW85" s="298"/>
      <c r="EX85" s="298"/>
      <c r="EY85" s="298"/>
      <c r="EZ85" s="298"/>
      <c r="FA85" s="298"/>
      <c r="FB85" s="299"/>
      <c r="FC85" s="300"/>
      <c r="FD85" s="301"/>
      <c r="FE85" s="301"/>
      <c r="FF85" s="302"/>
      <c r="FG85" s="64"/>
    </row>
    <row r="86" spans="2:163" ht="18" customHeight="1" thickTop="1" x14ac:dyDescent="0.15">
      <c r="B86" s="244"/>
      <c r="C86" s="244"/>
      <c r="D86" s="244"/>
      <c r="E86" s="268" t="str">
        <f>IF(B86="","",TEXT(TEXT(請求書!$D$15,"YYYY/MM") &amp; "/" &amp; TEXT(B86,"00"),"AAA"))</f>
        <v/>
      </c>
      <c r="F86" s="269"/>
      <c r="G86" s="269"/>
      <c r="H86" s="270"/>
      <c r="I86" s="271"/>
      <c r="J86" s="271"/>
      <c r="K86" s="271"/>
      <c r="L86" s="271"/>
      <c r="M86" s="271"/>
      <c r="N86" s="271"/>
      <c r="O86" s="272" t="str">
        <f t="shared" si="56"/>
        <v/>
      </c>
      <c r="P86" s="272"/>
      <c r="Q86" s="273" t="str">
        <f t="shared" si="60"/>
        <v/>
      </c>
      <c r="R86" s="274"/>
      <c r="S86" s="274"/>
      <c r="T86" s="274"/>
      <c r="U86" s="274"/>
      <c r="V86" s="275"/>
      <c r="W86" s="276" t="str">
        <f t="shared" si="57"/>
        <v/>
      </c>
      <c r="X86" s="277"/>
      <c r="Y86" s="277"/>
      <c r="Z86" s="277"/>
      <c r="AA86" s="278"/>
      <c r="AB86" s="249"/>
      <c r="AC86" s="250"/>
      <c r="AD86" s="249"/>
      <c r="AE86" s="250"/>
      <c r="AF86" s="251" t="str">
        <f t="shared" si="49"/>
        <v/>
      </c>
      <c r="AG86" s="252"/>
      <c r="AH86" s="253"/>
      <c r="AI86" s="254" t="str">
        <f t="shared" si="61"/>
        <v/>
      </c>
      <c r="AJ86" s="255"/>
      <c r="AK86" s="256"/>
      <c r="AL86" s="254" t="str">
        <f t="shared" si="59"/>
        <v/>
      </c>
      <c r="AM86" s="255"/>
      <c r="AN86" s="256"/>
      <c r="AO86" s="257"/>
      <c r="AP86" s="257"/>
      <c r="AQ86" s="257"/>
      <c r="AR86" s="257"/>
      <c r="AS86" s="244"/>
      <c r="AT86" s="244"/>
      <c r="AU86" s="244"/>
      <c r="AV86" s="244"/>
      <c r="AW86" s="100"/>
      <c r="AX86" s="90" t="e">
        <f t="shared" ca="1" si="64"/>
        <v>#N/A</v>
      </c>
      <c r="AY86" s="124" t="str">
        <f t="shared" si="92"/>
        <v/>
      </c>
      <c r="AZ86" s="125" t="str">
        <f t="shared" si="93"/>
        <v/>
      </c>
      <c r="BA86" s="126" t="str">
        <f t="shared" si="65"/>
        <v/>
      </c>
      <c r="BB86" s="126" t="str">
        <f t="shared" si="66"/>
        <v/>
      </c>
      <c r="BC86" s="127" t="str">
        <f t="shared" si="67"/>
        <v/>
      </c>
      <c r="BD86" s="127" t="str">
        <f t="shared" si="68"/>
        <v/>
      </c>
      <c r="BE86" s="126" t="str">
        <f t="shared" si="69"/>
        <v/>
      </c>
      <c r="BF86" s="126" t="str">
        <f t="shared" si="70"/>
        <v/>
      </c>
      <c r="BG86" s="128" t="str">
        <f t="shared" si="94"/>
        <v/>
      </c>
      <c r="BH86" s="124" t="str">
        <f t="shared" si="62"/>
        <v/>
      </c>
      <c r="BI86" s="128" t="e">
        <f ca="1">IF(AND($AX86&lt;&gt;"",BE86&lt;&gt;"",BG86&gt;=IF(BG87="",0,BG87)),SUM(INDIRECT("bh"&amp;ROW()-BG86+1):BH86),"")</f>
        <v>#N/A</v>
      </c>
      <c r="BJ86" s="128" t="e">
        <f t="shared" ca="1" si="71"/>
        <v>#N/A</v>
      </c>
      <c r="BK86" s="128" t="e">
        <f t="shared" ca="1" si="72"/>
        <v>#N/A</v>
      </c>
      <c r="BL86" s="128" t="e">
        <f ca="1">IF(BK86="","",LEFT(AX86,3)&amp;TEXT(VLOOKUP(BK86,基本設定!$D$3:$E$50,2,FALSE),"000"))</f>
        <v>#N/A</v>
      </c>
      <c r="BM86" s="128" t="e">
        <f ca="1">IF(BL86="","",VLOOKUP(BL86,単価設定!$A$3:$F$477,6,FALSE))</f>
        <v>#N/A</v>
      </c>
      <c r="BN86" s="128" t="str">
        <f t="shared" si="95"/>
        <v/>
      </c>
      <c r="BO86" s="128" t="str">
        <f t="shared" si="73"/>
        <v/>
      </c>
      <c r="BP86" s="124" t="str">
        <f t="shared" si="50"/>
        <v/>
      </c>
      <c r="BQ86" s="128" t="str">
        <f t="shared" si="51"/>
        <v/>
      </c>
      <c r="BR86" s="129" t="str">
        <f t="shared" si="52"/>
        <v/>
      </c>
      <c r="BS86" s="129" t="str">
        <f t="shared" si="53"/>
        <v/>
      </c>
      <c r="BT86" s="127" t="str">
        <f t="shared" si="74"/>
        <v/>
      </c>
      <c r="BU86" s="127" t="str">
        <f t="shared" si="75"/>
        <v/>
      </c>
      <c r="BV86" s="126" t="str">
        <f t="shared" si="76"/>
        <v/>
      </c>
      <c r="BW86" s="126" t="str">
        <f t="shared" si="77"/>
        <v/>
      </c>
      <c r="BX86" s="128" t="str">
        <f t="shared" si="96"/>
        <v/>
      </c>
      <c r="BY86" s="124" t="str">
        <f t="shared" si="63"/>
        <v/>
      </c>
      <c r="BZ86" s="128" t="e">
        <f ca="1">IF(AND($AX86&lt;&gt;"",BV86&lt;&gt;"",BX86&gt;=IF(BX87="",0,BX87)),SUM(INDIRECT("by" &amp; ROW()-BX86+1):BY86),"")</f>
        <v>#N/A</v>
      </c>
      <c r="CA86" s="128" t="e">
        <f t="shared" ca="1" si="78"/>
        <v>#N/A</v>
      </c>
      <c r="CB86" s="128" t="e">
        <f t="shared" ca="1" si="79"/>
        <v>#N/A</v>
      </c>
      <c r="CC86" s="128" t="e">
        <f ca="1">IF(CB86="","",LEFT($AX86,3)&amp;TEXT(VLOOKUP(CB86,基本設定!$D$3:$E$50,2,FALSE),"100"))</f>
        <v>#N/A</v>
      </c>
      <c r="CD86" s="128" t="e">
        <f ca="1">IF(CC86="","",VLOOKUP(CC86,単価設定!$A$3:$F$477,6,FALSE))</f>
        <v>#N/A</v>
      </c>
      <c r="CE86" s="128" t="str">
        <f t="shared" si="97"/>
        <v/>
      </c>
      <c r="CF86" s="128" t="str">
        <f t="shared" si="80"/>
        <v/>
      </c>
      <c r="CG86" s="128" t="e">
        <f t="shared" ca="1" si="54"/>
        <v>#N/A</v>
      </c>
      <c r="CH86" s="128" t="e">
        <f ca="1">IF(CG86="","",VLOOKUP(CG86,単価設定!$A$3:$F$478,6,FALSE))</f>
        <v>#N/A</v>
      </c>
      <c r="CI86" s="128" t="e">
        <f t="shared" ca="1" si="55"/>
        <v>#N/A</v>
      </c>
      <c r="CJ86" s="128" t="e">
        <f ca="1">IF(CI86="","",VLOOKUP(CI86,単価設定!$A$3:$F$478,6,FALSE))</f>
        <v>#N/A</v>
      </c>
      <c r="CK86" s="128" t="e">
        <f t="shared" ca="1" si="81"/>
        <v>#N/A</v>
      </c>
      <c r="CL86" s="128" t="e">
        <f ca="1">SUM(CK$15:$CK86)</f>
        <v>#N/A</v>
      </c>
      <c r="CM86" s="128" t="e">
        <f t="shared" ca="1" si="82"/>
        <v>#N/A</v>
      </c>
      <c r="CN86" s="128" t="e">
        <f t="shared" ca="1" si="98"/>
        <v>#N/A</v>
      </c>
      <c r="CO86" s="128" t="e">
        <f t="shared" ca="1" si="83"/>
        <v>#N/A</v>
      </c>
      <c r="CP86" s="146" t="e">
        <f t="shared" ca="1" si="84"/>
        <v>#N/A</v>
      </c>
      <c r="CQ86" s="146" t="e">
        <f t="shared" ca="1" si="85"/>
        <v>#N/A</v>
      </c>
      <c r="CR86" s="146" t="e">
        <f t="shared" ca="1" si="86"/>
        <v>#N/A</v>
      </c>
      <c r="CS86" s="146" t="e">
        <f t="shared" ca="1" si="87"/>
        <v>#N/A</v>
      </c>
      <c r="CT86" s="128" t="e">
        <f ca="1">IF(BL86&lt;&gt;"",IF(COUNTIF(BL$15:BL86,BL86)=1,ROW(),""),"")</f>
        <v>#N/A</v>
      </c>
      <c r="CU86" s="128" t="e">
        <f ca="1">IF(CB86&lt;&gt;"",IF(COUNTIF(CB$15:CB86,CB86)=1,ROW(),""),"")</f>
        <v>#N/A</v>
      </c>
      <c r="CV86" s="128" t="e">
        <f ca="1">IF(CG86&lt;&gt;"",IF(COUNTIF(CG$15:CG86,CG86)=1,ROW(),""),"")</f>
        <v>#N/A</v>
      </c>
      <c r="CW86" s="146" t="e">
        <f ca="1">IF(CI86&lt;&gt;"",IF(COUNTIF(CI$15:CI86,CI86)=1,ROW(),""),"")</f>
        <v>#N/A</v>
      </c>
      <c r="CX86" s="128" t="str">
        <f t="shared" ca="1" si="88"/>
        <v/>
      </c>
      <c r="CY86" s="128" t="str">
        <f t="shared" ca="1" si="89"/>
        <v/>
      </c>
      <c r="CZ86" s="128" t="str">
        <f t="shared" ca="1" si="90"/>
        <v/>
      </c>
      <c r="DA86" s="146" t="str">
        <f t="shared" ca="1" si="91"/>
        <v/>
      </c>
      <c r="DD86" s="65"/>
      <c r="DE86" s="326"/>
      <c r="DF86" s="327"/>
      <c r="DG86" s="328"/>
      <c r="DH86" s="287" t="s">
        <v>135</v>
      </c>
      <c r="DI86" s="288"/>
      <c r="DJ86" s="288"/>
      <c r="DK86" s="288"/>
      <c r="DL86" s="288"/>
      <c r="DM86" s="288"/>
      <c r="DN86" s="288"/>
      <c r="DO86" s="288"/>
      <c r="DP86" s="288"/>
      <c r="DQ86" s="288"/>
      <c r="DR86" s="288"/>
      <c r="DS86" s="288"/>
      <c r="DT86" s="288"/>
      <c r="DU86" s="288"/>
      <c r="DV86" s="288"/>
      <c r="DW86" s="288"/>
      <c r="DX86" s="288"/>
      <c r="DY86" s="288"/>
      <c r="DZ86" s="288"/>
      <c r="EA86" s="288"/>
      <c r="EB86" s="288"/>
      <c r="EC86" s="288"/>
      <c r="ED86" s="288"/>
      <c r="EE86" s="288"/>
      <c r="EF86" s="288"/>
      <c r="EG86" s="288"/>
      <c r="EH86" s="288"/>
      <c r="EI86" s="288"/>
      <c r="EJ86" s="288"/>
      <c r="EK86" s="288"/>
      <c r="EL86" s="288"/>
      <c r="EM86" s="288"/>
      <c r="EN86" s="288"/>
      <c r="EO86" s="288"/>
      <c r="EP86" s="288"/>
      <c r="EQ86" s="289"/>
      <c r="ER86" s="290" t="s">
        <v>130</v>
      </c>
      <c r="ES86" s="292">
        <f ca="1">SUM(ER66:FB85)+ES37</f>
        <v>0</v>
      </c>
      <c r="ET86" s="292"/>
      <c r="EU86" s="292"/>
      <c r="EV86" s="292"/>
      <c r="EW86" s="292"/>
      <c r="EX86" s="292"/>
      <c r="EY86" s="292"/>
      <c r="EZ86" s="292"/>
      <c r="FA86" s="292"/>
      <c r="FB86" s="293"/>
      <c r="FC86" s="294"/>
      <c r="FD86" s="295"/>
      <c r="FE86" s="295"/>
      <c r="FF86" s="296"/>
      <c r="FG86" s="64"/>
    </row>
    <row r="87" spans="2:163" ht="18" customHeight="1" x14ac:dyDescent="0.15">
      <c r="B87" s="244"/>
      <c r="C87" s="244"/>
      <c r="D87" s="244"/>
      <c r="E87" s="268" t="str">
        <f>IF(B87="","",TEXT(TEXT(請求書!$D$15,"YYYY/MM") &amp; "/" &amp; TEXT(B87,"00"),"AAA"))</f>
        <v/>
      </c>
      <c r="F87" s="269"/>
      <c r="G87" s="269"/>
      <c r="H87" s="270"/>
      <c r="I87" s="271"/>
      <c r="J87" s="271"/>
      <c r="K87" s="271"/>
      <c r="L87" s="271"/>
      <c r="M87" s="271"/>
      <c r="N87" s="271"/>
      <c r="O87" s="272" t="str">
        <f t="shared" si="56"/>
        <v/>
      </c>
      <c r="P87" s="272"/>
      <c r="Q87" s="273" t="str">
        <f t="shared" si="60"/>
        <v/>
      </c>
      <c r="R87" s="274"/>
      <c r="S87" s="274"/>
      <c r="T87" s="274"/>
      <c r="U87" s="274"/>
      <c r="V87" s="275"/>
      <c r="W87" s="276" t="str">
        <f t="shared" si="57"/>
        <v/>
      </c>
      <c r="X87" s="277"/>
      <c r="Y87" s="277"/>
      <c r="Z87" s="277"/>
      <c r="AA87" s="278"/>
      <c r="AB87" s="249"/>
      <c r="AC87" s="250"/>
      <c r="AD87" s="249"/>
      <c r="AE87" s="250"/>
      <c r="AF87" s="251" t="str">
        <f t="shared" si="49"/>
        <v/>
      </c>
      <c r="AG87" s="252"/>
      <c r="AH87" s="253"/>
      <c r="AI87" s="254" t="str">
        <f t="shared" si="61"/>
        <v/>
      </c>
      <c r="AJ87" s="255"/>
      <c r="AK87" s="256"/>
      <c r="AL87" s="254" t="str">
        <f t="shared" si="59"/>
        <v/>
      </c>
      <c r="AM87" s="255"/>
      <c r="AN87" s="256"/>
      <c r="AO87" s="257"/>
      <c r="AP87" s="257"/>
      <c r="AQ87" s="257"/>
      <c r="AR87" s="257"/>
      <c r="AS87" s="244"/>
      <c r="AT87" s="244"/>
      <c r="AU87" s="244"/>
      <c r="AV87" s="244"/>
      <c r="AW87" s="100"/>
      <c r="AX87" s="90" t="e">
        <f t="shared" ca="1" si="64"/>
        <v>#N/A</v>
      </c>
      <c r="AY87" s="124" t="str">
        <f t="shared" si="92"/>
        <v/>
      </c>
      <c r="AZ87" s="125" t="str">
        <f t="shared" si="93"/>
        <v/>
      </c>
      <c r="BA87" s="126" t="str">
        <f t="shared" si="65"/>
        <v/>
      </c>
      <c r="BB87" s="126" t="str">
        <f t="shared" si="66"/>
        <v/>
      </c>
      <c r="BC87" s="127" t="str">
        <f t="shared" si="67"/>
        <v/>
      </c>
      <c r="BD87" s="127" t="str">
        <f t="shared" si="68"/>
        <v/>
      </c>
      <c r="BE87" s="126" t="str">
        <f t="shared" si="69"/>
        <v/>
      </c>
      <c r="BF87" s="126" t="str">
        <f t="shared" si="70"/>
        <v/>
      </c>
      <c r="BG87" s="128" t="str">
        <f t="shared" si="94"/>
        <v/>
      </c>
      <c r="BH87" s="124" t="str">
        <f t="shared" si="62"/>
        <v/>
      </c>
      <c r="BI87" s="128" t="e">
        <f ca="1">IF(AND($AX87&lt;&gt;"",BE87&lt;&gt;"",BG87&gt;=IF(BG88="",0,BG88)),SUM(INDIRECT("bh"&amp;ROW()-BG87+1):BH87),"")</f>
        <v>#N/A</v>
      </c>
      <c r="BJ87" s="128" t="e">
        <f t="shared" ca="1" si="71"/>
        <v>#N/A</v>
      </c>
      <c r="BK87" s="128" t="e">
        <f t="shared" ca="1" si="72"/>
        <v>#N/A</v>
      </c>
      <c r="BL87" s="128" t="e">
        <f ca="1">IF(BK87="","",LEFT(AX87,3)&amp;TEXT(VLOOKUP(BK87,基本設定!$D$3:$E$50,2,FALSE),"000"))</f>
        <v>#N/A</v>
      </c>
      <c r="BM87" s="128" t="e">
        <f ca="1">IF(BL87="","",VLOOKUP(BL87,単価設定!$A$3:$F$477,6,FALSE))</f>
        <v>#N/A</v>
      </c>
      <c r="BN87" s="128" t="str">
        <f t="shared" si="95"/>
        <v/>
      </c>
      <c r="BO87" s="128" t="str">
        <f t="shared" si="73"/>
        <v/>
      </c>
      <c r="BP87" s="124" t="str">
        <f t="shared" si="50"/>
        <v/>
      </c>
      <c r="BQ87" s="128" t="str">
        <f t="shared" si="51"/>
        <v/>
      </c>
      <c r="BR87" s="129" t="str">
        <f t="shared" si="52"/>
        <v/>
      </c>
      <c r="BS87" s="129" t="str">
        <f t="shared" si="53"/>
        <v/>
      </c>
      <c r="BT87" s="127" t="str">
        <f t="shared" si="74"/>
        <v/>
      </c>
      <c r="BU87" s="127" t="str">
        <f t="shared" si="75"/>
        <v/>
      </c>
      <c r="BV87" s="126" t="str">
        <f t="shared" si="76"/>
        <v/>
      </c>
      <c r="BW87" s="126" t="str">
        <f t="shared" si="77"/>
        <v/>
      </c>
      <c r="BX87" s="128" t="str">
        <f t="shared" si="96"/>
        <v/>
      </c>
      <c r="BY87" s="124" t="str">
        <f t="shared" si="63"/>
        <v/>
      </c>
      <c r="BZ87" s="128" t="e">
        <f ca="1">IF(AND($AX87&lt;&gt;"",BV87&lt;&gt;"",BX87&gt;=IF(BX88="",0,BX88)),SUM(INDIRECT("by" &amp; ROW()-BX87+1):BY87),"")</f>
        <v>#N/A</v>
      </c>
      <c r="CA87" s="128" t="e">
        <f t="shared" ca="1" si="78"/>
        <v>#N/A</v>
      </c>
      <c r="CB87" s="128" t="e">
        <f t="shared" ca="1" si="79"/>
        <v>#N/A</v>
      </c>
      <c r="CC87" s="128" t="e">
        <f ca="1">IF(CB87="","",LEFT($AX87,3)&amp;TEXT(VLOOKUP(CB87,基本設定!$D$3:$E$50,2,FALSE),"100"))</f>
        <v>#N/A</v>
      </c>
      <c r="CD87" s="128" t="e">
        <f ca="1">IF(CC87="","",VLOOKUP(CC87,単価設定!$A$3:$F$477,6,FALSE))</f>
        <v>#N/A</v>
      </c>
      <c r="CE87" s="128" t="str">
        <f t="shared" si="97"/>
        <v/>
      </c>
      <c r="CF87" s="128" t="str">
        <f t="shared" si="80"/>
        <v/>
      </c>
      <c r="CG87" s="128" t="e">
        <f t="shared" ca="1" si="54"/>
        <v>#N/A</v>
      </c>
      <c r="CH87" s="128" t="e">
        <f ca="1">IF(CG87="","",VLOOKUP(CG87,単価設定!$A$3:$F$478,6,FALSE))</f>
        <v>#N/A</v>
      </c>
      <c r="CI87" s="128" t="e">
        <f t="shared" ca="1" si="55"/>
        <v>#N/A</v>
      </c>
      <c r="CJ87" s="128" t="e">
        <f ca="1">IF(CI87="","",VLOOKUP(CI87,単価設定!$A$3:$F$478,6,FALSE))</f>
        <v>#N/A</v>
      </c>
      <c r="CK87" s="128" t="e">
        <f t="shared" ca="1" si="81"/>
        <v>#N/A</v>
      </c>
      <c r="CL87" s="128" t="e">
        <f ca="1">SUM(CK$15:$CK87)</f>
        <v>#N/A</v>
      </c>
      <c r="CM87" s="128" t="e">
        <f t="shared" ca="1" si="82"/>
        <v>#N/A</v>
      </c>
      <c r="CN87" s="128" t="e">
        <f t="shared" ca="1" si="98"/>
        <v>#N/A</v>
      </c>
      <c r="CO87" s="128" t="e">
        <f t="shared" ca="1" si="83"/>
        <v>#N/A</v>
      </c>
      <c r="CP87" s="146" t="e">
        <f t="shared" ca="1" si="84"/>
        <v>#N/A</v>
      </c>
      <c r="CQ87" s="146" t="e">
        <f t="shared" ca="1" si="85"/>
        <v>#N/A</v>
      </c>
      <c r="CR87" s="146" t="e">
        <f t="shared" ca="1" si="86"/>
        <v>#N/A</v>
      </c>
      <c r="CS87" s="146" t="e">
        <f t="shared" ca="1" si="87"/>
        <v>#N/A</v>
      </c>
      <c r="CT87" s="128" t="e">
        <f ca="1">IF(BL87&lt;&gt;"",IF(COUNTIF(BL$15:BL87,BL87)=1,ROW(),""),"")</f>
        <v>#N/A</v>
      </c>
      <c r="CU87" s="128" t="e">
        <f ca="1">IF(CB87&lt;&gt;"",IF(COUNTIF(CB$15:CB87,CB87)=1,ROW(),""),"")</f>
        <v>#N/A</v>
      </c>
      <c r="CV87" s="128" t="e">
        <f ca="1">IF(CG87&lt;&gt;"",IF(COUNTIF(CG$15:CG87,CG87)=1,ROW(),""),"")</f>
        <v>#N/A</v>
      </c>
      <c r="CW87" s="146" t="e">
        <f ca="1">IF(CI87&lt;&gt;"",IF(COUNTIF(CI$15:CI87,CI87)=1,ROW(),""),"")</f>
        <v>#N/A</v>
      </c>
      <c r="CX87" s="128" t="str">
        <f t="shared" ca="1" si="88"/>
        <v/>
      </c>
      <c r="CY87" s="128" t="str">
        <f t="shared" ca="1" si="89"/>
        <v/>
      </c>
      <c r="CZ87" s="128" t="str">
        <f t="shared" ca="1" si="90"/>
        <v/>
      </c>
      <c r="DA87" s="146" t="str">
        <f t="shared" ca="1" si="91"/>
        <v/>
      </c>
      <c r="DD87" s="65"/>
      <c r="DE87" s="329"/>
      <c r="DF87" s="330"/>
      <c r="DG87" s="331"/>
      <c r="DH87" s="211"/>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3"/>
      <c r="ER87" s="291"/>
      <c r="ES87" s="267"/>
      <c r="ET87" s="267"/>
      <c r="EU87" s="267"/>
      <c r="EV87" s="267"/>
      <c r="EW87" s="267"/>
      <c r="EX87" s="267"/>
      <c r="EY87" s="267"/>
      <c r="EZ87" s="267"/>
      <c r="FA87" s="267"/>
      <c r="FB87" s="282"/>
      <c r="FC87" s="280"/>
      <c r="FD87" s="285"/>
      <c r="FE87" s="285"/>
      <c r="FF87" s="286"/>
      <c r="FG87" s="64"/>
    </row>
    <row r="88" spans="2:163" ht="18" customHeight="1" x14ac:dyDescent="0.15">
      <c r="B88" s="244"/>
      <c r="C88" s="244"/>
      <c r="D88" s="244"/>
      <c r="E88" s="268" t="str">
        <f>IF(B88="","",TEXT(TEXT(請求書!$D$15,"YYYY/MM") &amp; "/" &amp; TEXT(B88,"00"),"AAA"))</f>
        <v/>
      </c>
      <c r="F88" s="269"/>
      <c r="G88" s="269"/>
      <c r="H88" s="270"/>
      <c r="I88" s="271"/>
      <c r="J88" s="271"/>
      <c r="K88" s="271"/>
      <c r="L88" s="271"/>
      <c r="M88" s="271"/>
      <c r="N88" s="271"/>
      <c r="O88" s="272" t="str">
        <f t="shared" si="56"/>
        <v/>
      </c>
      <c r="P88" s="272"/>
      <c r="Q88" s="273" t="str">
        <f t="shared" si="60"/>
        <v/>
      </c>
      <c r="R88" s="274"/>
      <c r="S88" s="274"/>
      <c r="T88" s="274"/>
      <c r="U88" s="274"/>
      <c r="V88" s="275"/>
      <c r="W88" s="276" t="str">
        <f t="shared" si="57"/>
        <v/>
      </c>
      <c r="X88" s="277"/>
      <c r="Y88" s="277"/>
      <c r="Z88" s="277"/>
      <c r="AA88" s="278"/>
      <c r="AB88" s="249"/>
      <c r="AC88" s="250"/>
      <c r="AD88" s="249"/>
      <c r="AE88" s="250"/>
      <c r="AF88" s="251" t="str">
        <f t="shared" si="49"/>
        <v/>
      </c>
      <c r="AG88" s="252"/>
      <c r="AH88" s="253"/>
      <c r="AI88" s="254" t="str">
        <f t="shared" si="61"/>
        <v/>
      </c>
      <c r="AJ88" s="255"/>
      <c r="AK88" s="256"/>
      <c r="AL88" s="254" t="str">
        <f t="shared" si="59"/>
        <v/>
      </c>
      <c r="AM88" s="255"/>
      <c r="AN88" s="256"/>
      <c r="AO88" s="257"/>
      <c r="AP88" s="257"/>
      <c r="AQ88" s="257"/>
      <c r="AR88" s="257"/>
      <c r="AS88" s="244"/>
      <c r="AT88" s="244"/>
      <c r="AU88" s="244"/>
      <c r="AV88" s="244"/>
      <c r="AW88" s="100"/>
      <c r="AX88" s="90" t="e">
        <f t="shared" ca="1" si="64"/>
        <v>#N/A</v>
      </c>
      <c r="AY88" s="124" t="str">
        <f t="shared" si="92"/>
        <v/>
      </c>
      <c r="AZ88" s="125" t="str">
        <f t="shared" si="93"/>
        <v/>
      </c>
      <c r="BA88" s="126" t="str">
        <f t="shared" si="65"/>
        <v/>
      </c>
      <c r="BB88" s="126" t="str">
        <f t="shared" si="66"/>
        <v/>
      </c>
      <c r="BC88" s="127" t="str">
        <f t="shared" si="67"/>
        <v/>
      </c>
      <c r="BD88" s="127" t="str">
        <f t="shared" si="68"/>
        <v/>
      </c>
      <c r="BE88" s="126" t="str">
        <f t="shared" si="69"/>
        <v/>
      </c>
      <c r="BF88" s="126" t="str">
        <f t="shared" si="70"/>
        <v/>
      </c>
      <c r="BG88" s="128" t="str">
        <f t="shared" si="94"/>
        <v/>
      </c>
      <c r="BH88" s="124" t="str">
        <f t="shared" si="62"/>
        <v/>
      </c>
      <c r="BI88" s="128" t="e">
        <f ca="1">IF(AND($AX88&lt;&gt;"",BE88&lt;&gt;"",BG88&gt;=IF(BG89="",0,BG89)),SUM(INDIRECT("bh"&amp;ROW()-BG88+1):BH88),"")</f>
        <v>#N/A</v>
      </c>
      <c r="BJ88" s="128" t="e">
        <f t="shared" ca="1" si="71"/>
        <v>#N/A</v>
      </c>
      <c r="BK88" s="128" t="e">
        <f t="shared" ca="1" si="72"/>
        <v>#N/A</v>
      </c>
      <c r="BL88" s="128" t="e">
        <f ca="1">IF(BK88="","",LEFT(AX88,3)&amp;TEXT(VLOOKUP(BK88,基本設定!$D$3:$E$50,2,FALSE),"000"))</f>
        <v>#N/A</v>
      </c>
      <c r="BM88" s="128" t="e">
        <f ca="1">IF(BL88="","",VLOOKUP(BL88,単価設定!$A$3:$F$477,6,FALSE))</f>
        <v>#N/A</v>
      </c>
      <c r="BN88" s="128" t="str">
        <f t="shared" si="95"/>
        <v/>
      </c>
      <c r="BO88" s="128" t="str">
        <f t="shared" si="73"/>
        <v/>
      </c>
      <c r="BP88" s="124" t="str">
        <f t="shared" si="50"/>
        <v/>
      </c>
      <c r="BQ88" s="128" t="str">
        <f t="shared" si="51"/>
        <v/>
      </c>
      <c r="BR88" s="129" t="str">
        <f t="shared" si="52"/>
        <v/>
      </c>
      <c r="BS88" s="129" t="str">
        <f t="shared" si="53"/>
        <v/>
      </c>
      <c r="BT88" s="127" t="str">
        <f t="shared" si="74"/>
        <v/>
      </c>
      <c r="BU88" s="127" t="str">
        <f t="shared" si="75"/>
        <v/>
      </c>
      <c r="BV88" s="126" t="str">
        <f t="shared" si="76"/>
        <v/>
      </c>
      <c r="BW88" s="126" t="str">
        <f t="shared" si="77"/>
        <v/>
      </c>
      <c r="BX88" s="128" t="str">
        <f t="shared" si="96"/>
        <v/>
      </c>
      <c r="BY88" s="124" t="str">
        <f t="shared" si="63"/>
        <v/>
      </c>
      <c r="BZ88" s="128" t="e">
        <f ca="1">IF(AND($AX88&lt;&gt;"",BV88&lt;&gt;"",BX88&gt;=IF(BX89="",0,BX89)),SUM(INDIRECT("by" &amp; ROW()-BX88+1):BY88),"")</f>
        <v>#N/A</v>
      </c>
      <c r="CA88" s="128" t="e">
        <f t="shared" ca="1" si="78"/>
        <v>#N/A</v>
      </c>
      <c r="CB88" s="128" t="e">
        <f t="shared" ca="1" si="79"/>
        <v>#N/A</v>
      </c>
      <c r="CC88" s="128" t="e">
        <f ca="1">IF(CB88="","",LEFT($AX88,3)&amp;TEXT(VLOOKUP(CB88,基本設定!$D$3:$E$50,2,FALSE),"100"))</f>
        <v>#N/A</v>
      </c>
      <c r="CD88" s="128" t="e">
        <f ca="1">IF(CC88="","",VLOOKUP(CC88,単価設定!$A$3:$F$477,6,FALSE))</f>
        <v>#N/A</v>
      </c>
      <c r="CE88" s="128" t="str">
        <f t="shared" si="97"/>
        <v/>
      </c>
      <c r="CF88" s="128" t="str">
        <f t="shared" si="80"/>
        <v/>
      </c>
      <c r="CG88" s="128" t="e">
        <f t="shared" ca="1" si="54"/>
        <v>#N/A</v>
      </c>
      <c r="CH88" s="128" t="e">
        <f ca="1">IF(CG88="","",VLOOKUP(CG88,単価設定!$A$3:$F$478,6,FALSE))</f>
        <v>#N/A</v>
      </c>
      <c r="CI88" s="128" t="e">
        <f t="shared" ca="1" si="55"/>
        <v>#N/A</v>
      </c>
      <c r="CJ88" s="128" t="e">
        <f ca="1">IF(CI88="","",VLOOKUP(CI88,単価設定!$A$3:$F$478,6,FALSE))</f>
        <v>#N/A</v>
      </c>
      <c r="CK88" s="128" t="e">
        <f t="shared" ca="1" si="81"/>
        <v>#N/A</v>
      </c>
      <c r="CL88" s="128" t="e">
        <f ca="1">SUM(CK$15:$CK88)</f>
        <v>#N/A</v>
      </c>
      <c r="CM88" s="128" t="e">
        <f t="shared" ca="1" si="82"/>
        <v>#N/A</v>
      </c>
      <c r="CN88" s="128" t="e">
        <f t="shared" ca="1" si="98"/>
        <v>#N/A</v>
      </c>
      <c r="CO88" s="128" t="e">
        <f t="shared" ca="1" si="83"/>
        <v>#N/A</v>
      </c>
      <c r="CP88" s="146" t="e">
        <f t="shared" ca="1" si="84"/>
        <v>#N/A</v>
      </c>
      <c r="CQ88" s="146" t="e">
        <f t="shared" ca="1" si="85"/>
        <v>#N/A</v>
      </c>
      <c r="CR88" s="146" t="e">
        <f t="shared" ca="1" si="86"/>
        <v>#N/A</v>
      </c>
      <c r="CS88" s="146" t="e">
        <f t="shared" ca="1" si="87"/>
        <v>#N/A</v>
      </c>
      <c r="CT88" s="128" t="e">
        <f ca="1">IF(BL88&lt;&gt;"",IF(COUNTIF(BL$15:BL88,BL88)=1,ROW(),""),"")</f>
        <v>#N/A</v>
      </c>
      <c r="CU88" s="128" t="e">
        <f ca="1">IF(CB88&lt;&gt;"",IF(COUNTIF(CB$15:CB88,CB88)=1,ROW(),""),"")</f>
        <v>#N/A</v>
      </c>
      <c r="CV88" s="128" t="e">
        <f ca="1">IF(CG88&lt;&gt;"",IF(COUNTIF(CG$15:CG88,CG88)=1,ROW(),""),"")</f>
        <v>#N/A</v>
      </c>
      <c r="CW88" s="146" t="e">
        <f ca="1">IF(CI88&lt;&gt;"",IF(COUNTIF(CI$15:CI88,CI88)=1,ROW(),""),"")</f>
        <v>#N/A</v>
      </c>
      <c r="CX88" s="128" t="str">
        <f t="shared" ca="1" si="88"/>
        <v/>
      </c>
      <c r="CY88" s="128" t="str">
        <f t="shared" ca="1" si="89"/>
        <v/>
      </c>
      <c r="CZ88" s="128" t="str">
        <f t="shared" ca="1" si="90"/>
        <v/>
      </c>
      <c r="DA88" s="146" t="str">
        <f t="shared" ca="1" si="91"/>
        <v/>
      </c>
      <c r="DD88" s="65"/>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64"/>
    </row>
    <row r="89" spans="2:163" ht="18" customHeight="1" x14ac:dyDescent="0.15">
      <c r="B89" s="244"/>
      <c r="C89" s="244"/>
      <c r="D89" s="244"/>
      <c r="E89" s="268" t="str">
        <f>IF(B89="","",TEXT(TEXT(請求書!$D$15,"YYYY/MM") &amp; "/" &amp; TEXT(B89,"00"),"AAA"))</f>
        <v/>
      </c>
      <c r="F89" s="269"/>
      <c r="G89" s="269"/>
      <c r="H89" s="270"/>
      <c r="I89" s="271"/>
      <c r="J89" s="271"/>
      <c r="K89" s="271"/>
      <c r="L89" s="271"/>
      <c r="M89" s="271"/>
      <c r="N89" s="271"/>
      <c r="O89" s="272" t="str">
        <f t="shared" si="56"/>
        <v/>
      </c>
      <c r="P89" s="272"/>
      <c r="Q89" s="273" t="str">
        <f t="shared" si="60"/>
        <v/>
      </c>
      <c r="R89" s="274"/>
      <c r="S89" s="274"/>
      <c r="T89" s="274"/>
      <c r="U89" s="274"/>
      <c r="V89" s="275"/>
      <c r="W89" s="276" t="str">
        <f t="shared" si="57"/>
        <v/>
      </c>
      <c r="X89" s="277"/>
      <c r="Y89" s="277"/>
      <c r="Z89" s="277"/>
      <c r="AA89" s="278"/>
      <c r="AB89" s="249"/>
      <c r="AC89" s="250"/>
      <c r="AD89" s="249"/>
      <c r="AE89" s="250"/>
      <c r="AF89" s="251" t="str">
        <f t="shared" si="49"/>
        <v/>
      </c>
      <c r="AG89" s="252"/>
      <c r="AH89" s="253"/>
      <c r="AI89" s="254" t="str">
        <f t="shared" si="61"/>
        <v/>
      </c>
      <c r="AJ89" s="255"/>
      <c r="AK89" s="256"/>
      <c r="AL89" s="254" t="str">
        <f t="shared" si="59"/>
        <v/>
      </c>
      <c r="AM89" s="255"/>
      <c r="AN89" s="256"/>
      <c r="AO89" s="257"/>
      <c r="AP89" s="257"/>
      <c r="AQ89" s="257"/>
      <c r="AR89" s="257"/>
      <c r="AS89" s="244"/>
      <c r="AT89" s="244"/>
      <c r="AU89" s="244"/>
      <c r="AV89" s="244"/>
      <c r="AW89" s="100"/>
      <c r="AX89" s="90" t="e">
        <f t="shared" ca="1" si="64"/>
        <v>#N/A</v>
      </c>
      <c r="AY89" s="124" t="str">
        <f t="shared" si="92"/>
        <v/>
      </c>
      <c r="AZ89" s="125" t="str">
        <f t="shared" si="93"/>
        <v/>
      </c>
      <c r="BA89" s="126" t="str">
        <f t="shared" si="65"/>
        <v/>
      </c>
      <c r="BB89" s="126" t="str">
        <f t="shared" si="66"/>
        <v/>
      </c>
      <c r="BC89" s="127" t="str">
        <f t="shared" si="67"/>
        <v/>
      </c>
      <c r="BD89" s="127" t="str">
        <f t="shared" si="68"/>
        <v/>
      </c>
      <c r="BE89" s="126" t="str">
        <f t="shared" si="69"/>
        <v/>
      </c>
      <c r="BF89" s="126" t="str">
        <f t="shared" si="70"/>
        <v/>
      </c>
      <c r="BG89" s="128" t="str">
        <f t="shared" si="94"/>
        <v/>
      </c>
      <c r="BH89" s="124" t="str">
        <f t="shared" si="62"/>
        <v/>
      </c>
      <c r="BI89" s="128" t="e">
        <f ca="1">IF(AND($AX89&lt;&gt;"",BE89&lt;&gt;"",BG89&gt;=IF(BG90="",0,BG90)),SUM(INDIRECT("bh"&amp;ROW()-BG89+1):BH89),"")</f>
        <v>#N/A</v>
      </c>
      <c r="BJ89" s="128" t="e">
        <f t="shared" ca="1" si="71"/>
        <v>#N/A</v>
      </c>
      <c r="BK89" s="128" t="e">
        <f t="shared" ca="1" si="72"/>
        <v>#N/A</v>
      </c>
      <c r="BL89" s="128" t="e">
        <f ca="1">IF(BK89="","",LEFT(AX89,3)&amp;TEXT(VLOOKUP(BK89,基本設定!$D$3:$E$50,2,FALSE),"000"))</f>
        <v>#N/A</v>
      </c>
      <c r="BM89" s="128" t="e">
        <f ca="1">IF(BL89="","",VLOOKUP(BL89,単価設定!$A$3:$F$477,6,FALSE))</f>
        <v>#N/A</v>
      </c>
      <c r="BN89" s="128" t="str">
        <f t="shared" si="95"/>
        <v/>
      </c>
      <c r="BO89" s="128" t="str">
        <f t="shared" si="73"/>
        <v/>
      </c>
      <c r="BP89" s="124" t="str">
        <f t="shared" si="50"/>
        <v/>
      </c>
      <c r="BQ89" s="128" t="str">
        <f t="shared" si="51"/>
        <v/>
      </c>
      <c r="BR89" s="129" t="str">
        <f t="shared" si="52"/>
        <v/>
      </c>
      <c r="BS89" s="129" t="str">
        <f t="shared" si="53"/>
        <v/>
      </c>
      <c r="BT89" s="127" t="str">
        <f t="shared" si="74"/>
        <v/>
      </c>
      <c r="BU89" s="127" t="str">
        <f t="shared" si="75"/>
        <v/>
      </c>
      <c r="BV89" s="126" t="str">
        <f t="shared" si="76"/>
        <v/>
      </c>
      <c r="BW89" s="126" t="str">
        <f t="shared" si="77"/>
        <v/>
      </c>
      <c r="BX89" s="128" t="str">
        <f t="shared" si="96"/>
        <v/>
      </c>
      <c r="BY89" s="124" t="str">
        <f t="shared" si="63"/>
        <v/>
      </c>
      <c r="BZ89" s="128" t="e">
        <f ca="1">IF(AND($AX89&lt;&gt;"",BV89&lt;&gt;"",BX89&gt;=IF(BX90="",0,BX90)),SUM(INDIRECT("by" &amp; ROW()-BX89+1):BY89),"")</f>
        <v>#N/A</v>
      </c>
      <c r="CA89" s="128" t="e">
        <f t="shared" ca="1" si="78"/>
        <v>#N/A</v>
      </c>
      <c r="CB89" s="128" t="e">
        <f t="shared" ca="1" si="79"/>
        <v>#N/A</v>
      </c>
      <c r="CC89" s="128" t="e">
        <f ca="1">IF(CB89="","",LEFT($AX89,3)&amp;TEXT(VLOOKUP(CB89,基本設定!$D$3:$E$50,2,FALSE),"100"))</f>
        <v>#N/A</v>
      </c>
      <c r="CD89" s="128" t="e">
        <f ca="1">IF(CC89="","",VLOOKUP(CC89,単価設定!$A$3:$F$477,6,FALSE))</f>
        <v>#N/A</v>
      </c>
      <c r="CE89" s="128" t="str">
        <f t="shared" si="97"/>
        <v/>
      </c>
      <c r="CF89" s="128" t="str">
        <f t="shared" si="80"/>
        <v/>
      </c>
      <c r="CG89" s="128" t="e">
        <f t="shared" ca="1" si="54"/>
        <v>#N/A</v>
      </c>
      <c r="CH89" s="128" t="e">
        <f ca="1">IF(CG89="","",VLOOKUP(CG89,単価設定!$A$3:$F$478,6,FALSE))</f>
        <v>#N/A</v>
      </c>
      <c r="CI89" s="128" t="e">
        <f t="shared" ca="1" si="55"/>
        <v>#N/A</v>
      </c>
      <c r="CJ89" s="128" t="e">
        <f ca="1">IF(CI89="","",VLOOKUP(CI89,単価設定!$A$3:$F$478,6,FALSE))</f>
        <v>#N/A</v>
      </c>
      <c r="CK89" s="128" t="e">
        <f t="shared" ca="1" si="81"/>
        <v>#N/A</v>
      </c>
      <c r="CL89" s="128" t="e">
        <f ca="1">SUM(CK$15:$CK89)</f>
        <v>#N/A</v>
      </c>
      <c r="CM89" s="128" t="e">
        <f t="shared" ca="1" si="82"/>
        <v>#N/A</v>
      </c>
      <c r="CN89" s="128" t="e">
        <f t="shared" ca="1" si="98"/>
        <v>#N/A</v>
      </c>
      <c r="CO89" s="128" t="e">
        <f t="shared" ca="1" si="83"/>
        <v>#N/A</v>
      </c>
      <c r="CP89" s="146" t="e">
        <f t="shared" ca="1" si="84"/>
        <v>#N/A</v>
      </c>
      <c r="CQ89" s="146" t="e">
        <f t="shared" ca="1" si="85"/>
        <v>#N/A</v>
      </c>
      <c r="CR89" s="146" t="e">
        <f t="shared" ca="1" si="86"/>
        <v>#N/A</v>
      </c>
      <c r="CS89" s="146" t="e">
        <f t="shared" ca="1" si="87"/>
        <v>#N/A</v>
      </c>
      <c r="CT89" s="128" t="e">
        <f ca="1">IF(BL89&lt;&gt;"",IF(COUNTIF(BL$15:BL89,BL89)=1,ROW(),""),"")</f>
        <v>#N/A</v>
      </c>
      <c r="CU89" s="128" t="e">
        <f ca="1">IF(CB89&lt;&gt;"",IF(COUNTIF(CB$15:CB89,CB89)=1,ROW(),""),"")</f>
        <v>#N/A</v>
      </c>
      <c r="CV89" s="128" t="e">
        <f ca="1">IF(CG89&lt;&gt;"",IF(COUNTIF(CG$15:CG89,CG89)=1,ROW(),""),"")</f>
        <v>#N/A</v>
      </c>
      <c r="CW89" s="146" t="e">
        <f ca="1">IF(CI89&lt;&gt;"",IF(COUNTIF(CI$15:CI89,CI89)=1,ROW(),""),"")</f>
        <v>#N/A</v>
      </c>
      <c r="CX89" s="128" t="str">
        <f t="shared" ca="1" si="88"/>
        <v/>
      </c>
      <c r="CY89" s="128" t="str">
        <f t="shared" ca="1" si="89"/>
        <v/>
      </c>
      <c r="CZ89" s="128" t="str">
        <f t="shared" ca="1" si="90"/>
        <v/>
      </c>
      <c r="DA89" s="146" t="str">
        <f t="shared" ca="1" si="91"/>
        <v/>
      </c>
      <c r="DD89" s="65"/>
      <c r="DE89" s="258" t="s">
        <v>137</v>
      </c>
      <c r="DF89" s="259"/>
      <c r="DG89" s="259"/>
      <c r="DH89" s="259"/>
      <c r="DI89" s="259"/>
      <c r="DJ89" s="259"/>
      <c r="DK89" s="259"/>
      <c r="DL89" s="259"/>
      <c r="DM89" s="259"/>
      <c r="DN89" s="259"/>
      <c r="DO89" s="259"/>
      <c r="DP89" s="259"/>
      <c r="DQ89" s="259"/>
      <c r="DR89" s="259"/>
      <c r="DS89" s="259"/>
      <c r="DT89" s="259"/>
      <c r="DU89" s="259"/>
      <c r="DV89" s="259"/>
      <c r="DW89" s="259"/>
      <c r="DX89" s="259"/>
      <c r="DY89" s="259"/>
      <c r="DZ89" s="259"/>
      <c r="EA89" s="259"/>
      <c r="EB89" s="259"/>
      <c r="EC89" s="259"/>
      <c r="ED89" s="259"/>
      <c r="EE89" s="259"/>
      <c r="EF89" s="259"/>
      <c r="EG89" s="259"/>
      <c r="EH89" s="259"/>
      <c r="EI89" s="259"/>
      <c r="EJ89" s="259"/>
      <c r="EK89" s="259"/>
      <c r="EL89" s="259"/>
      <c r="EM89" s="259"/>
      <c r="EN89" s="259"/>
      <c r="EO89" s="259"/>
      <c r="EP89" s="259"/>
      <c r="EQ89" s="260"/>
      <c r="ER89" s="279" t="s">
        <v>136</v>
      </c>
      <c r="ES89" s="265">
        <f>IF(OR(ISERROR(AF96),ISERROR(AY54)),0,(IF(AND(AY54&lt;&gt;"",AF96&gt;AY54),AY54,AF96)))</f>
        <v>0</v>
      </c>
      <c r="ET89" s="265"/>
      <c r="EU89" s="265"/>
      <c r="EV89" s="265"/>
      <c r="EW89" s="265"/>
      <c r="EX89" s="265"/>
      <c r="EY89" s="265"/>
      <c r="EZ89" s="265"/>
      <c r="FA89" s="265"/>
      <c r="FB89" s="281"/>
      <c r="FC89" s="279"/>
      <c r="FD89" s="283"/>
      <c r="FE89" s="283"/>
      <c r="FF89" s="284"/>
      <c r="FG89" s="64"/>
    </row>
    <row r="90" spans="2:163" ht="18" customHeight="1" x14ac:dyDescent="0.15">
      <c r="B90" s="244"/>
      <c r="C90" s="244"/>
      <c r="D90" s="244"/>
      <c r="E90" s="268" t="str">
        <f>IF(B90="","",TEXT(TEXT(請求書!$D$15,"YYYY/MM") &amp; "/" &amp; TEXT(B90,"00"),"AAA"))</f>
        <v/>
      </c>
      <c r="F90" s="269"/>
      <c r="G90" s="269"/>
      <c r="H90" s="270"/>
      <c r="I90" s="271"/>
      <c r="J90" s="271"/>
      <c r="K90" s="271"/>
      <c r="L90" s="271"/>
      <c r="M90" s="271"/>
      <c r="N90" s="271"/>
      <c r="O90" s="272" t="str">
        <f t="shared" si="56"/>
        <v/>
      </c>
      <c r="P90" s="272"/>
      <c r="Q90" s="273" t="str">
        <f t="shared" si="60"/>
        <v/>
      </c>
      <c r="R90" s="274"/>
      <c r="S90" s="274"/>
      <c r="T90" s="274"/>
      <c r="U90" s="274"/>
      <c r="V90" s="275"/>
      <c r="W90" s="276" t="str">
        <f t="shared" si="57"/>
        <v/>
      </c>
      <c r="X90" s="277"/>
      <c r="Y90" s="277"/>
      <c r="Z90" s="277"/>
      <c r="AA90" s="278"/>
      <c r="AB90" s="249"/>
      <c r="AC90" s="250"/>
      <c r="AD90" s="249"/>
      <c r="AE90" s="250"/>
      <c r="AF90" s="251" t="str">
        <f t="shared" si="49"/>
        <v/>
      </c>
      <c r="AG90" s="252"/>
      <c r="AH90" s="253"/>
      <c r="AI90" s="254" t="str">
        <f t="shared" si="61"/>
        <v/>
      </c>
      <c r="AJ90" s="255"/>
      <c r="AK90" s="256"/>
      <c r="AL90" s="254" t="str">
        <f t="shared" si="59"/>
        <v/>
      </c>
      <c r="AM90" s="255"/>
      <c r="AN90" s="256"/>
      <c r="AO90" s="257"/>
      <c r="AP90" s="257"/>
      <c r="AQ90" s="257"/>
      <c r="AR90" s="257"/>
      <c r="AS90" s="244"/>
      <c r="AT90" s="244"/>
      <c r="AU90" s="244"/>
      <c r="AV90" s="244"/>
      <c r="AW90" s="100"/>
      <c r="AX90" s="90" t="e">
        <f t="shared" ca="1" si="64"/>
        <v>#N/A</v>
      </c>
      <c r="AY90" s="124" t="str">
        <f t="shared" si="92"/>
        <v/>
      </c>
      <c r="AZ90" s="125" t="str">
        <f t="shared" si="93"/>
        <v/>
      </c>
      <c r="BA90" s="126" t="str">
        <f t="shared" si="65"/>
        <v/>
      </c>
      <c r="BB90" s="126" t="str">
        <f t="shared" si="66"/>
        <v/>
      </c>
      <c r="BC90" s="127" t="str">
        <f t="shared" si="67"/>
        <v/>
      </c>
      <c r="BD90" s="127" t="str">
        <f t="shared" si="68"/>
        <v/>
      </c>
      <c r="BE90" s="126" t="str">
        <f t="shared" si="69"/>
        <v/>
      </c>
      <c r="BF90" s="126" t="str">
        <f t="shared" si="70"/>
        <v/>
      </c>
      <c r="BG90" s="128" t="str">
        <f t="shared" si="94"/>
        <v/>
      </c>
      <c r="BH90" s="124" t="str">
        <f t="shared" si="62"/>
        <v/>
      </c>
      <c r="BI90" s="128" t="e">
        <f ca="1">IF(AND($AX90&lt;&gt;"",BE90&lt;&gt;"",BG90&gt;=IF(BG91="",0,BG91)),SUM(INDIRECT("bh"&amp;ROW()-BG90+1):BH90),"")</f>
        <v>#N/A</v>
      </c>
      <c r="BJ90" s="128" t="e">
        <f t="shared" ca="1" si="71"/>
        <v>#N/A</v>
      </c>
      <c r="BK90" s="128" t="e">
        <f t="shared" ca="1" si="72"/>
        <v>#N/A</v>
      </c>
      <c r="BL90" s="128" t="e">
        <f ca="1">IF(BK90="","",LEFT(AX90,3)&amp;TEXT(VLOOKUP(BK90,基本設定!$D$3:$E$50,2,FALSE),"000"))</f>
        <v>#N/A</v>
      </c>
      <c r="BM90" s="128" t="e">
        <f ca="1">IF(BL90="","",VLOOKUP(BL90,単価設定!$A$3:$F$477,6,FALSE))</f>
        <v>#N/A</v>
      </c>
      <c r="BN90" s="128" t="str">
        <f t="shared" si="95"/>
        <v/>
      </c>
      <c r="BO90" s="128" t="str">
        <f t="shared" si="73"/>
        <v/>
      </c>
      <c r="BP90" s="124" t="str">
        <f t="shared" si="50"/>
        <v/>
      </c>
      <c r="BQ90" s="128" t="str">
        <f t="shared" si="51"/>
        <v/>
      </c>
      <c r="BR90" s="129" t="str">
        <f t="shared" si="52"/>
        <v/>
      </c>
      <c r="BS90" s="129" t="str">
        <f t="shared" si="53"/>
        <v/>
      </c>
      <c r="BT90" s="127" t="str">
        <f t="shared" si="74"/>
        <v/>
      </c>
      <c r="BU90" s="127" t="str">
        <f t="shared" si="75"/>
        <v/>
      </c>
      <c r="BV90" s="126" t="str">
        <f t="shared" si="76"/>
        <v/>
      </c>
      <c r="BW90" s="126" t="str">
        <f t="shared" si="77"/>
        <v/>
      </c>
      <c r="BX90" s="128" t="str">
        <f t="shared" si="96"/>
        <v/>
      </c>
      <c r="BY90" s="124" t="str">
        <f t="shared" si="63"/>
        <v/>
      </c>
      <c r="BZ90" s="128" t="e">
        <f ca="1">IF(AND($AX90&lt;&gt;"",BV90&lt;&gt;"",BX90&gt;=IF(BX91="",0,BX91)),SUM(INDIRECT("by" &amp; ROW()-BX90+1):BY90),"")</f>
        <v>#N/A</v>
      </c>
      <c r="CA90" s="128" t="e">
        <f t="shared" ca="1" si="78"/>
        <v>#N/A</v>
      </c>
      <c r="CB90" s="128" t="e">
        <f t="shared" ca="1" si="79"/>
        <v>#N/A</v>
      </c>
      <c r="CC90" s="128" t="e">
        <f ca="1">IF(CB90="","",LEFT($AX90,3)&amp;TEXT(VLOOKUP(CB90,基本設定!$D$3:$E$50,2,FALSE),"100"))</f>
        <v>#N/A</v>
      </c>
      <c r="CD90" s="128" t="e">
        <f ca="1">IF(CC90="","",VLOOKUP(CC90,単価設定!$A$3:$F$477,6,FALSE))</f>
        <v>#N/A</v>
      </c>
      <c r="CE90" s="128" t="str">
        <f t="shared" si="97"/>
        <v/>
      </c>
      <c r="CF90" s="128" t="str">
        <f t="shared" si="80"/>
        <v/>
      </c>
      <c r="CG90" s="128" t="e">
        <f t="shared" ca="1" si="54"/>
        <v>#N/A</v>
      </c>
      <c r="CH90" s="128" t="e">
        <f ca="1">IF(CG90="","",VLOOKUP(CG90,単価設定!$A$3:$F$478,6,FALSE))</f>
        <v>#N/A</v>
      </c>
      <c r="CI90" s="128" t="e">
        <f t="shared" ca="1" si="55"/>
        <v>#N/A</v>
      </c>
      <c r="CJ90" s="128" t="e">
        <f ca="1">IF(CI90="","",VLOOKUP(CI90,単価設定!$A$3:$F$478,6,FALSE))</f>
        <v>#N/A</v>
      </c>
      <c r="CK90" s="128" t="e">
        <f t="shared" ca="1" si="81"/>
        <v>#N/A</v>
      </c>
      <c r="CL90" s="128" t="e">
        <f ca="1">SUM(CK$15:$CK90)</f>
        <v>#N/A</v>
      </c>
      <c r="CM90" s="128" t="e">
        <f t="shared" ca="1" si="82"/>
        <v>#N/A</v>
      </c>
      <c r="CN90" s="128" t="e">
        <f t="shared" ca="1" si="98"/>
        <v>#N/A</v>
      </c>
      <c r="CO90" s="128" t="e">
        <f t="shared" ca="1" si="83"/>
        <v>#N/A</v>
      </c>
      <c r="CP90" s="146" t="e">
        <f t="shared" ca="1" si="84"/>
        <v>#N/A</v>
      </c>
      <c r="CQ90" s="146" t="e">
        <f t="shared" ca="1" si="85"/>
        <v>#N/A</v>
      </c>
      <c r="CR90" s="146" t="e">
        <f t="shared" ca="1" si="86"/>
        <v>#N/A</v>
      </c>
      <c r="CS90" s="146" t="e">
        <f t="shared" ca="1" si="87"/>
        <v>#N/A</v>
      </c>
      <c r="CT90" s="128" t="e">
        <f ca="1">IF(BL90&lt;&gt;"",IF(COUNTIF(BL$15:BL90,BL90)=1,ROW(),""),"")</f>
        <v>#N/A</v>
      </c>
      <c r="CU90" s="128" t="e">
        <f ca="1">IF(CB90&lt;&gt;"",IF(COUNTIF(CB$15:CB90,CB90)=1,ROW(),""),"")</f>
        <v>#N/A</v>
      </c>
      <c r="CV90" s="128" t="e">
        <f ca="1">IF(CG90&lt;&gt;"",IF(COUNTIF(CG$15:CG90,CG90)=1,ROW(),""),"")</f>
        <v>#N/A</v>
      </c>
      <c r="CW90" s="146" t="e">
        <f ca="1">IF(CI90&lt;&gt;"",IF(COUNTIF(CI$15:CI90,CI90)=1,ROW(),""),"")</f>
        <v>#N/A</v>
      </c>
      <c r="CX90" s="128" t="str">
        <f t="shared" ca="1" si="88"/>
        <v/>
      </c>
      <c r="CY90" s="128" t="str">
        <f t="shared" ca="1" si="89"/>
        <v/>
      </c>
      <c r="CZ90" s="128" t="str">
        <f t="shared" ca="1" si="90"/>
        <v/>
      </c>
      <c r="DA90" s="146" t="str">
        <f t="shared" ca="1" si="91"/>
        <v/>
      </c>
      <c r="DD90" s="65"/>
      <c r="DE90" s="261"/>
      <c r="DF90" s="262"/>
      <c r="DG90" s="262"/>
      <c r="DH90" s="262"/>
      <c r="DI90" s="262"/>
      <c r="DJ90" s="262"/>
      <c r="DK90" s="262"/>
      <c r="DL90" s="262"/>
      <c r="DM90" s="262"/>
      <c r="DN90" s="262"/>
      <c r="DO90" s="262"/>
      <c r="DP90" s="262"/>
      <c r="DQ90" s="262"/>
      <c r="DR90" s="262"/>
      <c r="DS90" s="262"/>
      <c r="DT90" s="262"/>
      <c r="DU90" s="262"/>
      <c r="DV90" s="262"/>
      <c r="DW90" s="262"/>
      <c r="DX90" s="262"/>
      <c r="DY90" s="262"/>
      <c r="DZ90" s="262"/>
      <c r="EA90" s="262"/>
      <c r="EB90" s="262"/>
      <c r="EC90" s="262"/>
      <c r="ED90" s="262"/>
      <c r="EE90" s="262"/>
      <c r="EF90" s="262"/>
      <c r="EG90" s="262"/>
      <c r="EH90" s="262"/>
      <c r="EI90" s="262"/>
      <c r="EJ90" s="262"/>
      <c r="EK90" s="262"/>
      <c r="EL90" s="262"/>
      <c r="EM90" s="262"/>
      <c r="EN90" s="262"/>
      <c r="EO90" s="262"/>
      <c r="EP90" s="262"/>
      <c r="EQ90" s="263"/>
      <c r="ER90" s="280"/>
      <c r="ES90" s="267"/>
      <c r="ET90" s="267"/>
      <c r="EU90" s="267"/>
      <c r="EV90" s="267"/>
      <c r="EW90" s="267"/>
      <c r="EX90" s="267"/>
      <c r="EY90" s="267"/>
      <c r="EZ90" s="267"/>
      <c r="FA90" s="267"/>
      <c r="FB90" s="282"/>
      <c r="FC90" s="280"/>
      <c r="FD90" s="285"/>
      <c r="FE90" s="285"/>
      <c r="FF90" s="286"/>
      <c r="FG90" s="64"/>
    </row>
    <row r="91" spans="2:163" ht="18" customHeight="1" x14ac:dyDescent="0.15">
      <c r="B91" s="244"/>
      <c r="C91" s="244"/>
      <c r="D91" s="244"/>
      <c r="E91" s="268" t="str">
        <f>IF(B91="","",TEXT(TEXT(請求書!$D$15,"YYYY/MM") &amp; "/" &amp; TEXT(B91,"00"),"AAA"))</f>
        <v/>
      </c>
      <c r="F91" s="269"/>
      <c r="G91" s="269"/>
      <c r="H91" s="270"/>
      <c r="I91" s="271"/>
      <c r="J91" s="271"/>
      <c r="K91" s="271"/>
      <c r="L91" s="271"/>
      <c r="M91" s="271"/>
      <c r="N91" s="271"/>
      <c r="O91" s="272" t="str">
        <f t="shared" si="56"/>
        <v/>
      </c>
      <c r="P91" s="272"/>
      <c r="Q91" s="273" t="str">
        <f t="shared" si="60"/>
        <v/>
      </c>
      <c r="R91" s="274"/>
      <c r="S91" s="274"/>
      <c r="T91" s="274"/>
      <c r="U91" s="274"/>
      <c r="V91" s="275"/>
      <c r="W91" s="276" t="str">
        <f t="shared" si="57"/>
        <v/>
      </c>
      <c r="X91" s="277"/>
      <c r="Y91" s="277"/>
      <c r="Z91" s="277"/>
      <c r="AA91" s="278"/>
      <c r="AB91" s="249"/>
      <c r="AC91" s="250"/>
      <c r="AD91" s="249"/>
      <c r="AE91" s="250"/>
      <c r="AF91" s="251" t="str">
        <f t="shared" si="49"/>
        <v/>
      </c>
      <c r="AG91" s="252"/>
      <c r="AH91" s="253"/>
      <c r="AI91" s="254" t="str">
        <f t="shared" si="61"/>
        <v/>
      </c>
      <c r="AJ91" s="255"/>
      <c r="AK91" s="256"/>
      <c r="AL91" s="254" t="str">
        <f t="shared" si="59"/>
        <v/>
      </c>
      <c r="AM91" s="255"/>
      <c r="AN91" s="256"/>
      <c r="AO91" s="257"/>
      <c r="AP91" s="257"/>
      <c r="AQ91" s="257"/>
      <c r="AR91" s="257"/>
      <c r="AS91" s="244"/>
      <c r="AT91" s="244"/>
      <c r="AU91" s="244"/>
      <c r="AV91" s="244"/>
      <c r="AW91" s="100"/>
      <c r="AX91" s="90" t="e">
        <f t="shared" ca="1" si="64"/>
        <v>#N/A</v>
      </c>
      <c r="AY91" s="124" t="str">
        <f t="shared" si="92"/>
        <v/>
      </c>
      <c r="AZ91" s="125" t="str">
        <f t="shared" si="93"/>
        <v/>
      </c>
      <c r="BA91" s="126" t="str">
        <f t="shared" si="65"/>
        <v/>
      </c>
      <c r="BB91" s="126" t="str">
        <f t="shared" si="66"/>
        <v/>
      </c>
      <c r="BC91" s="127" t="str">
        <f t="shared" si="67"/>
        <v/>
      </c>
      <c r="BD91" s="127" t="str">
        <f t="shared" si="68"/>
        <v/>
      </c>
      <c r="BE91" s="126" t="str">
        <f t="shared" si="69"/>
        <v/>
      </c>
      <c r="BF91" s="126" t="str">
        <f t="shared" si="70"/>
        <v/>
      </c>
      <c r="BG91" s="128" t="str">
        <f t="shared" si="94"/>
        <v/>
      </c>
      <c r="BH91" s="124" t="str">
        <f t="shared" si="62"/>
        <v/>
      </c>
      <c r="BI91" s="128" t="e">
        <f ca="1">IF(AND($AX91&lt;&gt;"",BE91&lt;&gt;"",BG91&gt;=IF(BG92="",0,BG92)),SUM(INDIRECT("bh"&amp;ROW()-BG91+1):BH91),"")</f>
        <v>#N/A</v>
      </c>
      <c r="BJ91" s="128" t="e">
        <f t="shared" ca="1" si="71"/>
        <v>#N/A</v>
      </c>
      <c r="BK91" s="128" t="e">
        <f t="shared" ca="1" si="72"/>
        <v>#N/A</v>
      </c>
      <c r="BL91" s="128" t="e">
        <f ca="1">IF(BK91="","",LEFT(AX91,3)&amp;TEXT(VLOOKUP(BK91,基本設定!$D$3:$E$50,2,FALSE),"000"))</f>
        <v>#N/A</v>
      </c>
      <c r="BM91" s="128" t="e">
        <f ca="1">IF(BL91="","",VLOOKUP(BL91,単価設定!$A$3:$F$477,6,FALSE))</f>
        <v>#N/A</v>
      </c>
      <c r="BN91" s="128" t="str">
        <f t="shared" si="95"/>
        <v/>
      </c>
      <c r="BO91" s="128" t="str">
        <f t="shared" si="73"/>
        <v/>
      </c>
      <c r="BP91" s="124" t="str">
        <f t="shared" si="50"/>
        <v/>
      </c>
      <c r="BQ91" s="128" t="str">
        <f t="shared" si="51"/>
        <v/>
      </c>
      <c r="BR91" s="129" t="str">
        <f t="shared" si="52"/>
        <v/>
      </c>
      <c r="BS91" s="129" t="str">
        <f t="shared" si="53"/>
        <v/>
      </c>
      <c r="BT91" s="127" t="str">
        <f t="shared" si="74"/>
        <v/>
      </c>
      <c r="BU91" s="127" t="str">
        <f t="shared" si="75"/>
        <v/>
      </c>
      <c r="BV91" s="126" t="str">
        <f t="shared" si="76"/>
        <v/>
      </c>
      <c r="BW91" s="126" t="str">
        <f t="shared" si="77"/>
        <v/>
      </c>
      <c r="BX91" s="128" t="str">
        <f t="shared" si="96"/>
        <v/>
      </c>
      <c r="BY91" s="124" t="str">
        <f t="shared" si="63"/>
        <v/>
      </c>
      <c r="BZ91" s="128" t="e">
        <f ca="1">IF(AND($AX91&lt;&gt;"",BV91&lt;&gt;"",BX91&gt;=IF(BX92="",0,BX92)),SUM(INDIRECT("by" &amp; ROW()-BX91+1):BY91),"")</f>
        <v>#N/A</v>
      </c>
      <c r="CA91" s="128" t="e">
        <f t="shared" ca="1" si="78"/>
        <v>#N/A</v>
      </c>
      <c r="CB91" s="128" t="e">
        <f t="shared" ca="1" si="79"/>
        <v>#N/A</v>
      </c>
      <c r="CC91" s="128" t="e">
        <f ca="1">IF(CB91="","",LEFT($AX91,3)&amp;TEXT(VLOOKUP(CB91,基本設定!$D$3:$E$50,2,FALSE),"100"))</f>
        <v>#N/A</v>
      </c>
      <c r="CD91" s="128" t="e">
        <f ca="1">IF(CC91="","",VLOOKUP(CC91,単価設定!$A$3:$F$477,6,FALSE))</f>
        <v>#N/A</v>
      </c>
      <c r="CE91" s="128" t="str">
        <f t="shared" si="97"/>
        <v/>
      </c>
      <c r="CF91" s="128" t="str">
        <f t="shared" si="80"/>
        <v/>
      </c>
      <c r="CG91" s="128" t="e">
        <f t="shared" ca="1" si="54"/>
        <v>#N/A</v>
      </c>
      <c r="CH91" s="128" t="e">
        <f ca="1">IF(CG91="","",VLOOKUP(CG91,単価設定!$A$3:$F$478,6,FALSE))</f>
        <v>#N/A</v>
      </c>
      <c r="CI91" s="128" t="e">
        <f t="shared" ca="1" si="55"/>
        <v>#N/A</v>
      </c>
      <c r="CJ91" s="128" t="e">
        <f ca="1">IF(CI91="","",VLOOKUP(CI91,単価設定!$A$3:$F$478,6,FALSE))</f>
        <v>#N/A</v>
      </c>
      <c r="CK91" s="128" t="e">
        <f t="shared" ca="1" si="81"/>
        <v>#N/A</v>
      </c>
      <c r="CL91" s="128" t="e">
        <f ca="1">SUM(CK$15:$CK91)</f>
        <v>#N/A</v>
      </c>
      <c r="CM91" s="128" t="e">
        <f t="shared" ca="1" si="82"/>
        <v>#N/A</v>
      </c>
      <c r="CN91" s="128" t="e">
        <f t="shared" ca="1" si="98"/>
        <v>#N/A</v>
      </c>
      <c r="CO91" s="128" t="e">
        <f t="shared" ca="1" si="83"/>
        <v>#N/A</v>
      </c>
      <c r="CP91" s="146" t="e">
        <f t="shared" ca="1" si="84"/>
        <v>#N/A</v>
      </c>
      <c r="CQ91" s="146" t="e">
        <f t="shared" ca="1" si="85"/>
        <v>#N/A</v>
      </c>
      <c r="CR91" s="146" t="e">
        <f t="shared" ca="1" si="86"/>
        <v>#N/A</v>
      </c>
      <c r="CS91" s="146" t="e">
        <f t="shared" ca="1" si="87"/>
        <v>#N/A</v>
      </c>
      <c r="CT91" s="128" t="e">
        <f ca="1">IF(BL91&lt;&gt;"",IF(COUNTIF(BL$15:BL91,BL91)=1,ROW(),""),"")</f>
        <v>#N/A</v>
      </c>
      <c r="CU91" s="128" t="e">
        <f ca="1">IF(CB91&lt;&gt;"",IF(COUNTIF(CB$15:CB91,CB91)=1,ROW(),""),"")</f>
        <v>#N/A</v>
      </c>
      <c r="CV91" s="128" t="e">
        <f ca="1">IF(CG91&lt;&gt;"",IF(COUNTIF(CG$15:CG91,CG91)=1,ROW(),""),"")</f>
        <v>#N/A</v>
      </c>
      <c r="CW91" s="146" t="e">
        <f ca="1">IF(CI91&lt;&gt;"",IF(COUNTIF(CI$15:CI91,CI91)=1,ROW(),""),"")</f>
        <v>#N/A</v>
      </c>
      <c r="CX91" s="128" t="str">
        <f t="shared" ca="1" si="88"/>
        <v/>
      </c>
      <c r="CY91" s="128" t="str">
        <f t="shared" ca="1" si="89"/>
        <v/>
      </c>
      <c r="CZ91" s="128" t="str">
        <f t="shared" ca="1" si="90"/>
        <v/>
      </c>
      <c r="DA91" s="146" t="str">
        <f t="shared" ca="1" si="91"/>
        <v/>
      </c>
      <c r="DD91" s="65"/>
      <c r="DE91" s="32"/>
      <c r="DF91" s="32"/>
      <c r="DG91" s="32"/>
      <c r="DH91" s="32"/>
      <c r="ER91" s="131"/>
      <c r="ES91" s="131"/>
      <c r="ET91" s="131"/>
      <c r="EU91" s="131"/>
      <c r="EV91" s="131"/>
      <c r="EW91" s="131"/>
      <c r="EX91" s="131"/>
      <c r="EY91" s="131"/>
      <c r="EZ91" s="131"/>
      <c r="FA91" s="131"/>
      <c r="FB91" s="131"/>
      <c r="FC91" s="32"/>
      <c r="FD91" s="32"/>
      <c r="FE91" s="32"/>
      <c r="FF91" s="32"/>
      <c r="FG91" s="64"/>
    </row>
    <row r="92" spans="2:163" ht="18" customHeight="1" x14ac:dyDescent="0.15">
      <c r="B92" s="244"/>
      <c r="C92" s="244"/>
      <c r="D92" s="244"/>
      <c r="E92" s="268" t="str">
        <f>IF(B92="","",TEXT(TEXT(請求書!$D$15,"YYYY/MM") &amp; "/" &amp; TEXT(B92,"00"),"AAA"))</f>
        <v/>
      </c>
      <c r="F92" s="269"/>
      <c r="G92" s="269"/>
      <c r="H92" s="270"/>
      <c r="I92" s="271"/>
      <c r="J92" s="271"/>
      <c r="K92" s="271"/>
      <c r="L92" s="271"/>
      <c r="M92" s="271"/>
      <c r="N92" s="271"/>
      <c r="O92" s="272" t="str">
        <f t="shared" si="56"/>
        <v/>
      </c>
      <c r="P92" s="272"/>
      <c r="Q92" s="273" t="str">
        <f t="shared" si="60"/>
        <v/>
      </c>
      <c r="R92" s="274"/>
      <c r="S92" s="274"/>
      <c r="T92" s="274"/>
      <c r="U92" s="274"/>
      <c r="V92" s="275"/>
      <c r="W92" s="276" t="str">
        <f t="shared" si="57"/>
        <v/>
      </c>
      <c r="X92" s="277"/>
      <c r="Y92" s="277"/>
      <c r="Z92" s="277"/>
      <c r="AA92" s="278"/>
      <c r="AB92" s="249"/>
      <c r="AC92" s="250"/>
      <c r="AD92" s="249"/>
      <c r="AE92" s="250"/>
      <c r="AF92" s="251" t="str">
        <f t="shared" si="49"/>
        <v/>
      </c>
      <c r="AG92" s="252"/>
      <c r="AH92" s="253"/>
      <c r="AI92" s="254" t="str">
        <f t="shared" si="61"/>
        <v/>
      </c>
      <c r="AJ92" s="255"/>
      <c r="AK92" s="256"/>
      <c r="AL92" s="254" t="str">
        <f t="shared" si="59"/>
        <v/>
      </c>
      <c r="AM92" s="255"/>
      <c r="AN92" s="256"/>
      <c r="AO92" s="257"/>
      <c r="AP92" s="257"/>
      <c r="AQ92" s="257"/>
      <c r="AR92" s="257"/>
      <c r="AS92" s="244"/>
      <c r="AT92" s="244"/>
      <c r="AU92" s="244"/>
      <c r="AV92" s="244"/>
      <c r="AW92" s="100"/>
      <c r="AX92" s="90" t="e">
        <f t="shared" ca="1" si="64"/>
        <v>#N/A</v>
      </c>
      <c r="AY92" s="124" t="str">
        <f t="shared" si="92"/>
        <v/>
      </c>
      <c r="AZ92" s="125" t="str">
        <f t="shared" si="93"/>
        <v/>
      </c>
      <c r="BA92" s="126" t="str">
        <f t="shared" si="65"/>
        <v/>
      </c>
      <c r="BB92" s="126" t="str">
        <f t="shared" si="66"/>
        <v/>
      </c>
      <c r="BC92" s="127" t="str">
        <f t="shared" si="67"/>
        <v/>
      </c>
      <c r="BD92" s="127" t="str">
        <f t="shared" si="68"/>
        <v/>
      </c>
      <c r="BE92" s="126" t="str">
        <f t="shared" si="69"/>
        <v/>
      </c>
      <c r="BF92" s="126" t="str">
        <f t="shared" si="70"/>
        <v/>
      </c>
      <c r="BG92" s="128" t="str">
        <f t="shared" si="94"/>
        <v/>
      </c>
      <c r="BH92" s="124" t="str">
        <f t="shared" si="62"/>
        <v/>
      </c>
      <c r="BI92" s="128" t="e">
        <f ca="1">IF(AND($AX92&lt;&gt;"",BE92&lt;&gt;"",BG92&gt;=IF(BG93="",0,BG93)),SUM(INDIRECT("bh"&amp;ROW()-BG92+1):BH92),"")</f>
        <v>#N/A</v>
      </c>
      <c r="BJ92" s="128" t="e">
        <f t="shared" ca="1" si="71"/>
        <v>#N/A</v>
      </c>
      <c r="BK92" s="128" t="e">
        <f t="shared" ca="1" si="72"/>
        <v>#N/A</v>
      </c>
      <c r="BL92" s="128" t="e">
        <f ca="1">IF(BK92="","",LEFT(AX92,3)&amp;TEXT(VLOOKUP(BK92,基本設定!$D$3:$E$50,2,FALSE),"000"))</f>
        <v>#N/A</v>
      </c>
      <c r="BM92" s="128" t="e">
        <f ca="1">IF(BL92="","",VLOOKUP(BL92,単価設定!$A$3:$F$477,6,FALSE))</f>
        <v>#N/A</v>
      </c>
      <c r="BN92" s="128" t="str">
        <f t="shared" si="95"/>
        <v/>
      </c>
      <c r="BO92" s="128" t="str">
        <f t="shared" si="73"/>
        <v/>
      </c>
      <c r="BP92" s="124" t="str">
        <f t="shared" si="50"/>
        <v/>
      </c>
      <c r="BQ92" s="128" t="str">
        <f t="shared" si="51"/>
        <v/>
      </c>
      <c r="BR92" s="129" t="str">
        <f t="shared" si="52"/>
        <v/>
      </c>
      <c r="BS92" s="129" t="str">
        <f t="shared" si="53"/>
        <v/>
      </c>
      <c r="BT92" s="127" t="str">
        <f t="shared" si="74"/>
        <v/>
      </c>
      <c r="BU92" s="127" t="str">
        <f t="shared" si="75"/>
        <v/>
      </c>
      <c r="BV92" s="126" t="str">
        <f t="shared" si="76"/>
        <v/>
      </c>
      <c r="BW92" s="126" t="str">
        <f t="shared" si="77"/>
        <v/>
      </c>
      <c r="BX92" s="128" t="str">
        <f t="shared" si="96"/>
        <v/>
      </c>
      <c r="BY92" s="124" t="str">
        <f t="shared" si="63"/>
        <v/>
      </c>
      <c r="BZ92" s="128" t="e">
        <f ca="1">IF(AND($AX92&lt;&gt;"",BV92&lt;&gt;"",BX92&gt;=IF(BX93="",0,BX93)),SUM(INDIRECT("by" &amp; ROW()-BX92+1):BY92),"")</f>
        <v>#N/A</v>
      </c>
      <c r="CA92" s="128" t="e">
        <f t="shared" ca="1" si="78"/>
        <v>#N/A</v>
      </c>
      <c r="CB92" s="128" t="e">
        <f t="shared" ca="1" si="79"/>
        <v>#N/A</v>
      </c>
      <c r="CC92" s="128" t="e">
        <f ca="1">IF(CB92="","",LEFT($AX92,3)&amp;TEXT(VLOOKUP(CB92,基本設定!$D$3:$E$50,2,FALSE),"100"))</f>
        <v>#N/A</v>
      </c>
      <c r="CD92" s="128" t="e">
        <f ca="1">IF(CC92="","",VLOOKUP(CC92,単価設定!$A$3:$F$477,6,FALSE))</f>
        <v>#N/A</v>
      </c>
      <c r="CE92" s="128" t="str">
        <f t="shared" si="97"/>
        <v/>
      </c>
      <c r="CF92" s="128" t="str">
        <f t="shared" si="80"/>
        <v/>
      </c>
      <c r="CG92" s="128" t="e">
        <f t="shared" ca="1" si="54"/>
        <v>#N/A</v>
      </c>
      <c r="CH92" s="128" t="e">
        <f ca="1">IF(CG92="","",VLOOKUP(CG92,単価設定!$A$3:$F$478,6,FALSE))</f>
        <v>#N/A</v>
      </c>
      <c r="CI92" s="128" t="e">
        <f t="shared" ca="1" si="55"/>
        <v>#N/A</v>
      </c>
      <c r="CJ92" s="128" t="e">
        <f ca="1">IF(CI92="","",VLOOKUP(CI92,単価設定!$A$3:$F$478,6,FALSE))</f>
        <v>#N/A</v>
      </c>
      <c r="CK92" s="128" t="e">
        <f t="shared" ca="1" si="81"/>
        <v>#N/A</v>
      </c>
      <c r="CL92" s="128" t="e">
        <f ca="1">SUM(CK$15:$CK92)</f>
        <v>#N/A</v>
      </c>
      <c r="CM92" s="128" t="e">
        <f t="shared" ca="1" si="82"/>
        <v>#N/A</v>
      </c>
      <c r="CN92" s="128" t="e">
        <f t="shared" ca="1" si="98"/>
        <v>#N/A</v>
      </c>
      <c r="CO92" s="128" t="e">
        <f t="shared" ca="1" si="83"/>
        <v>#N/A</v>
      </c>
      <c r="CP92" s="146" t="e">
        <f t="shared" ca="1" si="84"/>
        <v>#N/A</v>
      </c>
      <c r="CQ92" s="146" t="e">
        <f t="shared" ca="1" si="85"/>
        <v>#N/A</v>
      </c>
      <c r="CR92" s="146" t="e">
        <f t="shared" ca="1" si="86"/>
        <v>#N/A</v>
      </c>
      <c r="CS92" s="146" t="e">
        <f t="shared" ca="1" si="87"/>
        <v>#N/A</v>
      </c>
      <c r="CT92" s="128" t="e">
        <f ca="1">IF(BL92&lt;&gt;"",IF(COUNTIF(BL$15:BL92,BL92)=1,ROW(),""),"")</f>
        <v>#N/A</v>
      </c>
      <c r="CU92" s="128" t="e">
        <f ca="1">IF(CB92&lt;&gt;"",IF(COUNTIF(CB$15:CB92,CB92)=1,ROW(),""),"")</f>
        <v>#N/A</v>
      </c>
      <c r="CV92" s="128" t="e">
        <f ca="1">IF(CG92&lt;&gt;"",IF(COUNTIF(CG$15:CG92,CG92)=1,ROW(),""),"")</f>
        <v>#N/A</v>
      </c>
      <c r="CW92" s="146" t="e">
        <f ca="1">IF(CI92&lt;&gt;"",IF(COUNTIF(CI$15:CI92,CI92)=1,ROW(),""),"")</f>
        <v>#N/A</v>
      </c>
      <c r="CX92" s="128" t="str">
        <f t="shared" ca="1" si="88"/>
        <v/>
      </c>
      <c r="CY92" s="128" t="str">
        <f t="shared" ca="1" si="89"/>
        <v/>
      </c>
      <c r="CZ92" s="128" t="str">
        <f t="shared" ca="1" si="90"/>
        <v/>
      </c>
      <c r="DA92" s="146" t="str">
        <f t="shared" ca="1" si="91"/>
        <v/>
      </c>
      <c r="DD92" s="65"/>
      <c r="DE92" s="32"/>
      <c r="DF92" s="32"/>
      <c r="DG92" s="32"/>
      <c r="DH92" s="32"/>
      <c r="EZ92" s="32"/>
      <c r="FA92" s="32"/>
      <c r="FB92" s="32"/>
      <c r="FC92" s="32"/>
      <c r="FD92" s="32"/>
      <c r="FE92" s="32"/>
      <c r="FF92" s="32"/>
      <c r="FG92" s="64"/>
    </row>
    <row r="93" spans="2:163" ht="18" customHeight="1" x14ac:dyDescent="0.15">
      <c r="B93" s="244"/>
      <c r="C93" s="244"/>
      <c r="D93" s="244"/>
      <c r="E93" s="268" t="str">
        <f>IF(B93="","",TEXT(TEXT(請求書!$D$15,"YYYY/MM") &amp; "/" &amp; TEXT(B93,"00"),"AAA"))</f>
        <v/>
      </c>
      <c r="F93" s="269"/>
      <c r="G93" s="269"/>
      <c r="H93" s="270"/>
      <c r="I93" s="271"/>
      <c r="J93" s="271"/>
      <c r="K93" s="271"/>
      <c r="L93" s="271"/>
      <c r="M93" s="271"/>
      <c r="N93" s="271"/>
      <c r="O93" s="272" t="str">
        <f t="shared" si="56"/>
        <v/>
      </c>
      <c r="P93" s="272"/>
      <c r="Q93" s="273" t="str">
        <f t="shared" si="60"/>
        <v/>
      </c>
      <c r="R93" s="274"/>
      <c r="S93" s="274"/>
      <c r="T93" s="274"/>
      <c r="U93" s="274"/>
      <c r="V93" s="275"/>
      <c r="W93" s="276" t="str">
        <f t="shared" si="57"/>
        <v/>
      </c>
      <c r="X93" s="277"/>
      <c r="Y93" s="277"/>
      <c r="Z93" s="277"/>
      <c r="AA93" s="278"/>
      <c r="AB93" s="249"/>
      <c r="AC93" s="250"/>
      <c r="AD93" s="249"/>
      <c r="AE93" s="250"/>
      <c r="AF93" s="251" t="str">
        <f t="shared" si="49"/>
        <v/>
      </c>
      <c r="AG93" s="252"/>
      <c r="AH93" s="253"/>
      <c r="AI93" s="254" t="str">
        <f t="shared" si="61"/>
        <v/>
      </c>
      <c r="AJ93" s="255"/>
      <c r="AK93" s="256"/>
      <c r="AL93" s="254" t="str">
        <f t="shared" si="59"/>
        <v/>
      </c>
      <c r="AM93" s="255"/>
      <c r="AN93" s="256"/>
      <c r="AO93" s="257"/>
      <c r="AP93" s="257"/>
      <c r="AQ93" s="257"/>
      <c r="AR93" s="257"/>
      <c r="AS93" s="244"/>
      <c r="AT93" s="244"/>
      <c r="AU93" s="244"/>
      <c r="AV93" s="244"/>
      <c r="AW93" s="100"/>
      <c r="AX93" s="90" t="e">
        <f t="shared" ca="1" si="64"/>
        <v>#N/A</v>
      </c>
      <c r="AY93" s="124" t="str">
        <f t="shared" si="92"/>
        <v/>
      </c>
      <c r="AZ93" s="125" t="str">
        <f t="shared" si="93"/>
        <v/>
      </c>
      <c r="BA93" s="126" t="str">
        <f t="shared" si="65"/>
        <v/>
      </c>
      <c r="BB93" s="126" t="str">
        <f t="shared" si="66"/>
        <v/>
      </c>
      <c r="BC93" s="127" t="str">
        <f t="shared" si="67"/>
        <v/>
      </c>
      <c r="BD93" s="127" t="str">
        <f t="shared" si="68"/>
        <v/>
      </c>
      <c r="BE93" s="126" t="str">
        <f t="shared" si="69"/>
        <v/>
      </c>
      <c r="BF93" s="126" t="str">
        <f t="shared" si="70"/>
        <v/>
      </c>
      <c r="BG93" s="128" t="str">
        <f t="shared" si="94"/>
        <v/>
      </c>
      <c r="BH93" s="124" t="str">
        <f t="shared" si="62"/>
        <v/>
      </c>
      <c r="BI93" s="128" t="e">
        <f ca="1">IF(AND($AX93&lt;&gt;"",BE93&lt;&gt;"",BG93&gt;=IF(BG94="",0,BG94)),SUM(INDIRECT("bh"&amp;ROW()-BG93+1):BH93),"")</f>
        <v>#N/A</v>
      </c>
      <c r="BJ93" s="128" t="e">
        <f t="shared" ca="1" si="71"/>
        <v>#N/A</v>
      </c>
      <c r="BK93" s="128" t="e">
        <f t="shared" ca="1" si="72"/>
        <v>#N/A</v>
      </c>
      <c r="BL93" s="128" t="e">
        <f ca="1">IF(BK93="","",LEFT(AX93,3)&amp;TEXT(VLOOKUP(BK93,基本設定!$D$3:$E$50,2,FALSE),"000"))</f>
        <v>#N/A</v>
      </c>
      <c r="BM93" s="128" t="e">
        <f ca="1">IF(BL93="","",VLOOKUP(BL93,単価設定!$A$3:$F$477,6,FALSE))</f>
        <v>#N/A</v>
      </c>
      <c r="BN93" s="128" t="str">
        <f t="shared" si="95"/>
        <v/>
      </c>
      <c r="BO93" s="128" t="str">
        <f t="shared" si="73"/>
        <v/>
      </c>
      <c r="BP93" s="124" t="str">
        <f t="shared" si="50"/>
        <v/>
      </c>
      <c r="BQ93" s="128" t="str">
        <f t="shared" si="51"/>
        <v/>
      </c>
      <c r="BR93" s="129" t="str">
        <f t="shared" si="52"/>
        <v/>
      </c>
      <c r="BS93" s="129" t="str">
        <f t="shared" si="53"/>
        <v/>
      </c>
      <c r="BT93" s="127" t="str">
        <f t="shared" si="74"/>
        <v/>
      </c>
      <c r="BU93" s="127" t="str">
        <f t="shared" si="75"/>
        <v/>
      </c>
      <c r="BV93" s="126" t="str">
        <f t="shared" si="76"/>
        <v/>
      </c>
      <c r="BW93" s="126" t="str">
        <f t="shared" si="77"/>
        <v/>
      </c>
      <c r="BX93" s="128" t="str">
        <f t="shared" si="96"/>
        <v/>
      </c>
      <c r="BY93" s="124" t="str">
        <f t="shared" si="63"/>
        <v/>
      </c>
      <c r="BZ93" s="128" t="e">
        <f ca="1">IF(AND($AX93&lt;&gt;"",BV93&lt;&gt;"",BX93&gt;=IF(BX94="",0,BX94)),SUM(INDIRECT("by" &amp; ROW()-BX93+1):BY93),"")</f>
        <v>#N/A</v>
      </c>
      <c r="CA93" s="128" t="e">
        <f t="shared" ca="1" si="78"/>
        <v>#N/A</v>
      </c>
      <c r="CB93" s="128" t="e">
        <f t="shared" ca="1" si="79"/>
        <v>#N/A</v>
      </c>
      <c r="CC93" s="128" t="e">
        <f ca="1">IF(CB93="","",LEFT($AX93,3)&amp;TEXT(VLOOKUP(CB93,基本設定!$D$3:$E$50,2,FALSE),"100"))</f>
        <v>#N/A</v>
      </c>
      <c r="CD93" s="128" t="e">
        <f ca="1">IF(CC93="","",VLOOKUP(CC93,単価設定!$A$3:$F$477,6,FALSE))</f>
        <v>#N/A</v>
      </c>
      <c r="CE93" s="128" t="str">
        <f t="shared" si="97"/>
        <v/>
      </c>
      <c r="CF93" s="128" t="str">
        <f t="shared" si="80"/>
        <v/>
      </c>
      <c r="CG93" s="128" t="e">
        <f t="shared" ca="1" si="54"/>
        <v>#N/A</v>
      </c>
      <c r="CH93" s="128" t="e">
        <f ca="1">IF(CG93="","",VLOOKUP(CG93,単価設定!$A$3:$F$478,6,FALSE))</f>
        <v>#N/A</v>
      </c>
      <c r="CI93" s="128" t="e">
        <f t="shared" ca="1" si="55"/>
        <v>#N/A</v>
      </c>
      <c r="CJ93" s="128" t="e">
        <f ca="1">IF(CI93="","",VLOOKUP(CI93,単価設定!$A$3:$F$478,6,FALSE))</f>
        <v>#N/A</v>
      </c>
      <c r="CK93" s="128" t="e">
        <f t="shared" ca="1" si="81"/>
        <v>#N/A</v>
      </c>
      <c r="CL93" s="128" t="e">
        <f ca="1">SUM(CK$15:$CK93)</f>
        <v>#N/A</v>
      </c>
      <c r="CM93" s="128" t="e">
        <f t="shared" ca="1" si="82"/>
        <v>#N/A</v>
      </c>
      <c r="CN93" s="128" t="e">
        <f t="shared" ca="1" si="98"/>
        <v>#N/A</v>
      </c>
      <c r="CO93" s="128" t="e">
        <f t="shared" ca="1" si="83"/>
        <v>#N/A</v>
      </c>
      <c r="CP93" s="146" t="e">
        <f t="shared" ca="1" si="84"/>
        <v>#N/A</v>
      </c>
      <c r="CQ93" s="146" t="e">
        <f t="shared" ca="1" si="85"/>
        <v>#N/A</v>
      </c>
      <c r="CR93" s="146" t="e">
        <f t="shared" ca="1" si="86"/>
        <v>#N/A</v>
      </c>
      <c r="CS93" s="146" t="e">
        <f t="shared" ca="1" si="87"/>
        <v>#N/A</v>
      </c>
      <c r="CT93" s="128" t="e">
        <f ca="1">IF(BL93&lt;&gt;"",IF(COUNTIF(BL$15:BL93,BL93)=1,ROW(),""),"")</f>
        <v>#N/A</v>
      </c>
      <c r="CU93" s="128" t="e">
        <f ca="1">IF(CB93&lt;&gt;"",IF(COUNTIF(CB$15:CB93,CB93)=1,ROW(),""),"")</f>
        <v>#N/A</v>
      </c>
      <c r="CV93" s="128" t="e">
        <f ca="1">IF(CG93&lt;&gt;"",IF(COUNTIF(CG$15:CG93,CG93)=1,ROW(),""),"")</f>
        <v>#N/A</v>
      </c>
      <c r="CW93" s="146" t="e">
        <f ca="1">IF(CI93&lt;&gt;"",IF(COUNTIF(CI$15:CI93,CI93)=1,ROW(),""),"")</f>
        <v>#N/A</v>
      </c>
      <c r="CX93" s="128" t="str">
        <f t="shared" ca="1" si="88"/>
        <v/>
      </c>
      <c r="CY93" s="128" t="str">
        <f t="shared" ca="1" si="89"/>
        <v/>
      </c>
      <c r="CZ93" s="128" t="str">
        <f t="shared" ca="1" si="90"/>
        <v/>
      </c>
      <c r="DA93" s="146" t="str">
        <f t="shared" ca="1" si="91"/>
        <v/>
      </c>
      <c r="DD93" s="65"/>
      <c r="DE93" s="32"/>
      <c r="DF93" s="32"/>
      <c r="DG93" s="32"/>
      <c r="DH93" s="32"/>
      <c r="DI93" s="258" t="s">
        <v>138</v>
      </c>
      <c r="DJ93" s="259"/>
      <c r="DK93" s="259"/>
      <c r="DL93" s="259"/>
      <c r="DM93" s="259"/>
      <c r="DN93" s="259"/>
      <c r="DO93" s="259"/>
      <c r="DP93" s="259"/>
      <c r="DQ93" s="259"/>
      <c r="DR93" s="259"/>
      <c r="DS93" s="259"/>
      <c r="DT93" s="259"/>
      <c r="DU93" s="259"/>
      <c r="DV93" s="259"/>
      <c r="DW93" s="259"/>
      <c r="DX93" s="259"/>
      <c r="DY93" s="259"/>
      <c r="DZ93" s="259"/>
      <c r="EA93" s="259"/>
      <c r="EB93" s="259"/>
      <c r="EC93" s="259"/>
      <c r="ED93" s="259"/>
      <c r="EE93" s="259"/>
      <c r="EF93" s="260"/>
      <c r="EG93" s="264">
        <f ca="1">ES86-ES89</f>
        <v>0</v>
      </c>
      <c r="EH93" s="265"/>
      <c r="EI93" s="265"/>
      <c r="EJ93" s="265"/>
      <c r="EK93" s="265"/>
      <c r="EL93" s="265"/>
      <c r="EM93" s="265"/>
      <c r="EN93" s="265"/>
      <c r="EO93" s="265"/>
      <c r="EP93" s="265"/>
      <c r="EQ93" s="265"/>
      <c r="ER93" s="265"/>
      <c r="ES93" s="265"/>
      <c r="ET93" s="265"/>
      <c r="EU93" s="265"/>
      <c r="EV93" s="265"/>
      <c r="EW93" s="259" t="s">
        <v>15</v>
      </c>
      <c r="EX93" s="259"/>
      <c r="EY93" s="260"/>
      <c r="EZ93" s="32"/>
      <c r="FA93" s="32"/>
      <c r="FB93" s="32"/>
      <c r="FC93" s="32"/>
      <c r="FD93" s="32"/>
      <c r="FE93" s="32"/>
      <c r="FF93" s="32"/>
      <c r="FG93" s="64"/>
    </row>
    <row r="94" spans="2:163" ht="18" customHeight="1" x14ac:dyDescent="0.15">
      <c r="B94" s="244"/>
      <c r="C94" s="244"/>
      <c r="D94" s="244"/>
      <c r="E94" s="268" t="str">
        <f>IF(B94="","",TEXT(TEXT(請求書!$D$15,"YYYY/MM") &amp; "/" &amp; TEXT(B94,"00"),"AAA"))</f>
        <v/>
      </c>
      <c r="F94" s="269"/>
      <c r="G94" s="269"/>
      <c r="H94" s="270"/>
      <c r="I94" s="271"/>
      <c r="J94" s="271"/>
      <c r="K94" s="271"/>
      <c r="L94" s="271"/>
      <c r="M94" s="271"/>
      <c r="N94" s="271"/>
      <c r="O94" s="272" t="str">
        <f t="shared" si="56"/>
        <v/>
      </c>
      <c r="P94" s="272"/>
      <c r="Q94" s="273" t="str">
        <f t="shared" si="60"/>
        <v/>
      </c>
      <c r="R94" s="274"/>
      <c r="S94" s="274"/>
      <c r="T94" s="274"/>
      <c r="U94" s="274"/>
      <c r="V94" s="275"/>
      <c r="W94" s="276" t="str">
        <f t="shared" si="57"/>
        <v/>
      </c>
      <c r="X94" s="277"/>
      <c r="Y94" s="277"/>
      <c r="Z94" s="277"/>
      <c r="AA94" s="278"/>
      <c r="AB94" s="249"/>
      <c r="AC94" s="250"/>
      <c r="AD94" s="249"/>
      <c r="AE94" s="250"/>
      <c r="AF94" s="251" t="str">
        <f t="shared" si="49"/>
        <v/>
      </c>
      <c r="AG94" s="252"/>
      <c r="AH94" s="253"/>
      <c r="AI94" s="254" t="str">
        <f t="shared" si="61"/>
        <v/>
      </c>
      <c r="AJ94" s="255"/>
      <c r="AK94" s="256"/>
      <c r="AL94" s="254" t="str">
        <f t="shared" si="59"/>
        <v/>
      </c>
      <c r="AM94" s="255"/>
      <c r="AN94" s="256"/>
      <c r="AO94" s="257"/>
      <c r="AP94" s="257"/>
      <c r="AQ94" s="257"/>
      <c r="AR94" s="257"/>
      <c r="AS94" s="244"/>
      <c r="AT94" s="244"/>
      <c r="AU94" s="244"/>
      <c r="AV94" s="244"/>
      <c r="AW94" s="100"/>
      <c r="AX94" s="90" t="e">
        <f t="shared" ca="1" si="64"/>
        <v>#N/A</v>
      </c>
      <c r="AY94" s="124" t="str">
        <f t="shared" si="92"/>
        <v/>
      </c>
      <c r="AZ94" s="125" t="str">
        <f t="shared" si="93"/>
        <v/>
      </c>
      <c r="BA94" s="126" t="str">
        <f t="shared" si="65"/>
        <v/>
      </c>
      <c r="BB94" s="126" t="str">
        <f t="shared" si="66"/>
        <v/>
      </c>
      <c r="BC94" s="127" t="str">
        <f t="shared" si="67"/>
        <v/>
      </c>
      <c r="BD94" s="127" t="str">
        <f t="shared" si="68"/>
        <v/>
      </c>
      <c r="BE94" s="126" t="str">
        <f t="shared" si="69"/>
        <v/>
      </c>
      <c r="BF94" s="126" t="str">
        <f t="shared" si="70"/>
        <v/>
      </c>
      <c r="BG94" s="128" t="str">
        <f t="shared" si="94"/>
        <v/>
      </c>
      <c r="BH94" s="124" t="str">
        <f t="shared" si="62"/>
        <v/>
      </c>
      <c r="BI94" s="128" t="e">
        <f ca="1">IF(AND($AX94&lt;&gt;"",BE94&lt;&gt;"",BG94&gt;=IF(BG95="",0,BG95)),SUM(INDIRECT("bh"&amp;ROW()-BG94+1):BH94),"")</f>
        <v>#N/A</v>
      </c>
      <c r="BJ94" s="128" t="e">
        <f t="shared" ca="1" si="71"/>
        <v>#N/A</v>
      </c>
      <c r="BK94" s="128" t="e">
        <f t="shared" ca="1" si="72"/>
        <v>#N/A</v>
      </c>
      <c r="BL94" s="128" t="e">
        <f ca="1">IF(BK94="","",LEFT(AX94,3)&amp;TEXT(VLOOKUP(BK94,基本設定!$D$3:$E$50,2,FALSE),"000"))</f>
        <v>#N/A</v>
      </c>
      <c r="BM94" s="128" t="e">
        <f ca="1">IF(BL94="","",VLOOKUP(BL94,単価設定!$A$3:$F$477,6,FALSE))</f>
        <v>#N/A</v>
      </c>
      <c r="BN94" s="128" t="str">
        <f t="shared" si="95"/>
        <v/>
      </c>
      <c r="BO94" s="128" t="str">
        <f t="shared" si="73"/>
        <v/>
      </c>
      <c r="BP94" s="124" t="str">
        <f t="shared" si="50"/>
        <v/>
      </c>
      <c r="BQ94" s="128" t="str">
        <f t="shared" si="51"/>
        <v/>
      </c>
      <c r="BR94" s="129" t="str">
        <f t="shared" si="52"/>
        <v/>
      </c>
      <c r="BS94" s="129" t="str">
        <f t="shared" si="53"/>
        <v/>
      </c>
      <c r="BT94" s="127" t="str">
        <f t="shared" si="74"/>
        <v/>
      </c>
      <c r="BU94" s="127" t="str">
        <f t="shared" si="75"/>
        <v/>
      </c>
      <c r="BV94" s="126" t="str">
        <f t="shared" si="76"/>
        <v/>
      </c>
      <c r="BW94" s="126" t="str">
        <f t="shared" si="77"/>
        <v/>
      </c>
      <c r="BX94" s="128" t="str">
        <f t="shared" si="96"/>
        <v/>
      </c>
      <c r="BY94" s="124" t="str">
        <f t="shared" si="63"/>
        <v/>
      </c>
      <c r="BZ94" s="128" t="e">
        <f ca="1">IF(AND($AX94&lt;&gt;"",BV94&lt;&gt;"",BX94&gt;=IF(BX95="",0,BX95)),SUM(INDIRECT("by" &amp; ROW()-BX94+1):BY94),"")</f>
        <v>#N/A</v>
      </c>
      <c r="CA94" s="128" t="e">
        <f t="shared" ca="1" si="78"/>
        <v>#N/A</v>
      </c>
      <c r="CB94" s="128" t="e">
        <f t="shared" ca="1" si="79"/>
        <v>#N/A</v>
      </c>
      <c r="CC94" s="128" t="e">
        <f ca="1">IF(CB94="","",LEFT($AX94,3)&amp;TEXT(VLOOKUP(CB94,基本設定!$D$3:$E$50,2,FALSE),"100"))</f>
        <v>#N/A</v>
      </c>
      <c r="CD94" s="128" t="e">
        <f ca="1">IF(CC94="","",VLOOKUP(CC94,単価設定!$A$3:$F$477,6,FALSE))</f>
        <v>#N/A</v>
      </c>
      <c r="CE94" s="128" t="str">
        <f t="shared" si="97"/>
        <v/>
      </c>
      <c r="CF94" s="128" t="str">
        <f t="shared" si="80"/>
        <v/>
      </c>
      <c r="CG94" s="128" t="e">
        <f t="shared" ca="1" si="54"/>
        <v>#N/A</v>
      </c>
      <c r="CH94" s="128" t="e">
        <f ca="1">IF(CG94="","",VLOOKUP(CG94,単価設定!$A$3:$F$478,6,FALSE))</f>
        <v>#N/A</v>
      </c>
      <c r="CI94" s="128" t="e">
        <f t="shared" ca="1" si="55"/>
        <v>#N/A</v>
      </c>
      <c r="CJ94" s="128" t="e">
        <f ca="1">IF(CI94="","",VLOOKUP(CI94,単価設定!$A$3:$F$478,6,FALSE))</f>
        <v>#N/A</v>
      </c>
      <c r="CK94" s="128" t="e">
        <f t="shared" ca="1" si="81"/>
        <v>#N/A</v>
      </c>
      <c r="CL94" s="128" t="e">
        <f ca="1">SUM(CK$15:$CK94)</f>
        <v>#N/A</v>
      </c>
      <c r="CM94" s="128" t="e">
        <f t="shared" ca="1" si="82"/>
        <v>#N/A</v>
      </c>
      <c r="CN94" s="128" t="e">
        <f t="shared" ca="1" si="98"/>
        <v>#N/A</v>
      </c>
      <c r="CO94" s="128" t="e">
        <f t="shared" ca="1" si="83"/>
        <v>#N/A</v>
      </c>
      <c r="CP94" s="146" t="e">
        <f t="shared" ca="1" si="84"/>
        <v>#N/A</v>
      </c>
      <c r="CQ94" s="146" t="e">
        <f t="shared" ca="1" si="85"/>
        <v>#N/A</v>
      </c>
      <c r="CR94" s="146" t="e">
        <f t="shared" ca="1" si="86"/>
        <v>#N/A</v>
      </c>
      <c r="CS94" s="146" t="e">
        <f t="shared" ca="1" si="87"/>
        <v>#N/A</v>
      </c>
      <c r="CT94" s="128" t="e">
        <f ca="1">IF(BL94&lt;&gt;"",IF(COUNTIF(BL$15:BL94,BL94)=1,ROW(),""),"")</f>
        <v>#N/A</v>
      </c>
      <c r="CU94" s="128" t="e">
        <f ca="1">IF(CB94&lt;&gt;"",IF(COUNTIF(CB$15:CB94,CB94)=1,ROW(),""),"")</f>
        <v>#N/A</v>
      </c>
      <c r="CV94" s="128" t="e">
        <f ca="1">IF(CG94&lt;&gt;"",IF(COUNTIF(CG$15:CG94,CG94)=1,ROW(),""),"")</f>
        <v>#N/A</v>
      </c>
      <c r="CW94" s="146" t="e">
        <f ca="1">IF(CI94&lt;&gt;"",IF(COUNTIF(CI$15:CI94,CI94)=1,ROW(),""),"")</f>
        <v>#N/A</v>
      </c>
      <c r="CX94" s="128" t="str">
        <f t="shared" ca="1" si="88"/>
        <v/>
      </c>
      <c r="CY94" s="128" t="str">
        <f t="shared" ca="1" si="89"/>
        <v/>
      </c>
      <c r="CZ94" s="128" t="str">
        <f t="shared" ca="1" si="90"/>
        <v/>
      </c>
      <c r="DA94" s="146" t="str">
        <f t="shared" ca="1" si="91"/>
        <v/>
      </c>
      <c r="DD94" s="65"/>
      <c r="DE94" s="32"/>
      <c r="DF94" s="32"/>
      <c r="DG94" s="32"/>
      <c r="DH94" s="32"/>
      <c r="DI94" s="261"/>
      <c r="DJ94" s="262"/>
      <c r="DK94" s="262"/>
      <c r="DL94" s="262"/>
      <c r="DM94" s="262"/>
      <c r="DN94" s="262"/>
      <c r="DO94" s="262"/>
      <c r="DP94" s="262"/>
      <c r="DQ94" s="262"/>
      <c r="DR94" s="262"/>
      <c r="DS94" s="262"/>
      <c r="DT94" s="262"/>
      <c r="DU94" s="262"/>
      <c r="DV94" s="262"/>
      <c r="DW94" s="262"/>
      <c r="DX94" s="262"/>
      <c r="DY94" s="262"/>
      <c r="DZ94" s="262"/>
      <c r="EA94" s="262"/>
      <c r="EB94" s="262"/>
      <c r="EC94" s="262"/>
      <c r="ED94" s="262"/>
      <c r="EE94" s="262"/>
      <c r="EF94" s="263"/>
      <c r="EG94" s="266"/>
      <c r="EH94" s="267"/>
      <c r="EI94" s="267"/>
      <c r="EJ94" s="267"/>
      <c r="EK94" s="267"/>
      <c r="EL94" s="267"/>
      <c r="EM94" s="267"/>
      <c r="EN94" s="267"/>
      <c r="EO94" s="267"/>
      <c r="EP94" s="267"/>
      <c r="EQ94" s="267"/>
      <c r="ER94" s="267"/>
      <c r="ES94" s="267"/>
      <c r="ET94" s="267"/>
      <c r="EU94" s="267"/>
      <c r="EV94" s="267"/>
      <c r="EW94" s="262"/>
      <c r="EX94" s="262"/>
      <c r="EY94" s="263"/>
      <c r="EZ94" s="32"/>
      <c r="FA94" s="32"/>
      <c r="FB94" s="32"/>
      <c r="FC94" s="32"/>
      <c r="FD94" s="32"/>
      <c r="FE94" s="32"/>
      <c r="FF94" s="32"/>
      <c r="FG94" s="64"/>
    </row>
    <row r="95" spans="2:163" ht="18" customHeight="1" x14ac:dyDescent="0.15">
      <c r="B95" s="83"/>
      <c r="C95" s="83"/>
      <c r="D95" s="83"/>
      <c r="E95" s="83"/>
      <c r="F95" s="83"/>
      <c r="G95" s="83"/>
      <c r="H95" s="83"/>
      <c r="I95" s="83"/>
      <c r="J95" s="83"/>
      <c r="K95" s="83"/>
      <c r="L95" s="83"/>
      <c r="M95" s="83"/>
      <c r="N95" s="83"/>
      <c r="O95" s="83"/>
      <c r="P95" s="83"/>
      <c r="Q95" s="83"/>
      <c r="R95" s="83"/>
      <c r="S95" s="83"/>
      <c r="T95" s="83"/>
      <c r="U95" s="83"/>
      <c r="V95" s="83"/>
      <c r="W95" s="93" t="str">
        <f>IF(BB95=0,"",BB95)</f>
        <v/>
      </c>
      <c r="X95" s="94"/>
      <c r="Y95" s="94"/>
      <c r="Z95" s="94"/>
      <c r="AA95" s="95"/>
      <c r="AB95" s="83"/>
      <c r="AC95" s="83"/>
      <c r="AD95" s="83"/>
      <c r="AE95" s="83"/>
      <c r="AF95" s="149"/>
      <c r="AG95" s="150"/>
      <c r="AH95" s="151"/>
      <c r="AI95" s="83"/>
      <c r="AJ95" s="83"/>
      <c r="AK95" s="83"/>
      <c r="AL95" s="83"/>
      <c r="AM95" s="83"/>
      <c r="AN95" s="83"/>
      <c r="AO95" s="83"/>
      <c r="AP95" s="83"/>
      <c r="AQ95" s="83"/>
      <c r="AR95" s="83"/>
      <c r="AS95" s="83"/>
      <c r="AT95" s="83"/>
      <c r="AU95" s="83"/>
      <c r="AV95" s="83"/>
      <c r="AX95" s="90" t="e">
        <f t="shared" ca="1" si="64"/>
        <v>#N/A</v>
      </c>
      <c r="AY95" s="132"/>
      <c r="AZ95" s="133"/>
      <c r="BA95" s="134"/>
      <c r="BB95" s="134"/>
      <c r="BC95" s="127" t="str">
        <f t="shared" si="67"/>
        <v/>
      </c>
      <c r="BD95" s="127" t="str">
        <f t="shared" si="68"/>
        <v/>
      </c>
      <c r="BE95" s="126" t="str">
        <f t="shared" si="69"/>
        <v/>
      </c>
      <c r="BF95" s="126" t="str">
        <f t="shared" si="70"/>
        <v/>
      </c>
      <c r="BG95" s="128" t="str">
        <f t="shared" si="94"/>
        <v/>
      </c>
      <c r="BH95" s="124" t="str">
        <f t="shared" si="62"/>
        <v/>
      </c>
      <c r="BI95" s="128" t="e">
        <f ca="1">IF(AND($AX95&lt;&gt;"",BE95&lt;&gt;"",BG95&gt;=IF(BG96="",0,BG96)),SUM(INDIRECT("bh"&amp;ROW()-BG95+1):BH95),"")</f>
        <v>#N/A</v>
      </c>
      <c r="BJ95" s="128" t="e">
        <f t="shared" ca="1" si="71"/>
        <v>#N/A</v>
      </c>
      <c r="BK95" s="128" t="e">
        <f t="shared" ca="1" si="72"/>
        <v>#N/A</v>
      </c>
      <c r="BL95" s="128" t="e">
        <f ca="1">IF(BK95="","",LEFT(AX95,3)&amp;TEXT(VLOOKUP(BK95,基本設定!$D$3:$E$50,2,FALSE),"000"))</f>
        <v>#N/A</v>
      </c>
      <c r="BM95" s="128" t="e">
        <f ca="1">IF(BL95="","",VLOOKUP(BL95,単価設定!$A$3:$F$477,6,FALSE))</f>
        <v>#N/A</v>
      </c>
      <c r="BN95" s="135"/>
      <c r="BO95" s="135"/>
      <c r="BP95" s="132"/>
      <c r="BQ95" s="135"/>
      <c r="BR95" s="136"/>
      <c r="BS95" s="136"/>
      <c r="BT95" s="127" t="str">
        <f t="shared" si="74"/>
        <v/>
      </c>
      <c r="BU95" s="127" t="str">
        <f t="shared" si="75"/>
        <v/>
      </c>
      <c r="BV95" s="126" t="str">
        <f t="shared" si="76"/>
        <v/>
      </c>
      <c r="BW95" s="126" t="str">
        <f t="shared" si="77"/>
        <v/>
      </c>
      <c r="BX95" s="128" t="str">
        <f t="shared" si="96"/>
        <v/>
      </c>
      <c r="BY95" s="124" t="str">
        <f t="shared" si="63"/>
        <v/>
      </c>
      <c r="BZ95" s="128" t="e">
        <f ca="1">IF(AND($AX95&lt;&gt;"",BV95&lt;&gt;"",BX95&gt;=IF(BX96="",0,BX96)),SUM(INDIRECT("by" &amp; ROW()-BX95+1):BY95),"")</f>
        <v>#N/A</v>
      </c>
      <c r="CA95" s="128" t="e">
        <f t="shared" ca="1" si="78"/>
        <v>#N/A</v>
      </c>
      <c r="CB95" s="128" t="e">
        <f t="shared" ca="1" si="79"/>
        <v>#N/A</v>
      </c>
      <c r="CC95" s="128" t="e">
        <f ca="1">IF(CB95="","",LEFT($AX95,3)&amp;TEXT(VLOOKUP(CB95,基本設定!$D$3:$E$50,2,FALSE),"100"))</f>
        <v>#N/A</v>
      </c>
      <c r="CD95" s="128" t="e">
        <f ca="1">IF(CC95="","",VLOOKUP(CC95,単価設定!$A$3:$F$477,6,FALSE))</f>
        <v>#N/A</v>
      </c>
      <c r="CE95" s="136"/>
      <c r="CF95" s="136"/>
      <c r="CG95" s="136"/>
      <c r="CH95" s="136"/>
      <c r="CI95" s="136"/>
      <c r="CJ95" s="136"/>
      <c r="CK95" s="128">
        <f t="shared" si="81"/>
        <v>0</v>
      </c>
      <c r="CL95" s="128" t="e">
        <f ca="1">SUM(CK$15:$CK95)</f>
        <v>#N/A</v>
      </c>
      <c r="CM95" s="128" t="e">
        <f t="shared" ca="1" si="82"/>
        <v>#N/A</v>
      </c>
      <c r="CN95" s="128" t="str">
        <f t="shared" si="98"/>
        <v/>
      </c>
      <c r="CO95" s="128" t="str">
        <f t="shared" si="83"/>
        <v/>
      </c>
      <c r="CP95" s="146" t="str">
        <f t="shared" si="84"/>
        <v/>
      </c>
      <c r="CQ95" s="146" t="str">
        <f t="shared" si="85"/>
        <v/>
      </c>
      <c r="CR95" s="146" t="str">
        <f t="shared" si="86"/>
        <v/>
      </c>
      <c r="CS95" s="146" t="str">
        <f t="shared" si="87"/>
        <v/>
      </c>
      <c r="CT95" s="128" t="e">
        <f ca="1">IF(BL95&lt;&gt;"",IF(COUNTIF(BL$15:BL95,BL95)=1,ROW(),""),"")</f>
        <v>#N/A</v>
      </c>
      <c r="CU95" s="128" t="e">
        <f ca="1">IF(CB95&lt;&gt;"",IF(COUNTIF(CB$15:CB95,CB95)=1,ROW(),""),"")</f>
        <v>#N/A</v>
      </c>
      <c r="CV95" s="128" t="str">
        <f>IF(CG95&lt;&gt;"",IF(COUNTIF(CG$15:CG95,CG95)=1,ROW(),""),"")</f>
        <v/>
      </c>
      <c r="CW95" s="146" t="str">
        <f>IF(CI95&lt;&gt;"",IF(COUNTIF(CI$15:CI95,CI95)=1,ROW(),""),"")</f>
        <v/>
      </c>
      <c r="CX95" s="128" t="str">
        <f t="shared" ca="1" si="88"/>
        <v/>
      </c>
      <c r="CY95" s="128" t="str">
        <f t="shared" ca="1" si="89"/>
        <v/>
      </c>
      <c r="CZ95" s="128" t="str">
        <f t="shared" ca="1" si="90"/>
        <v/>
      </c>
      <c r="DA95" s="146" t="str">
        <f t="shared" ca="1" si="91"/>
        <v/>
      </c>
      <c r="DD95" s="65"/>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24">
        <f ca="1">IF(EG93&gt;0,1,0)</f>
        <v>0</v>
      </c>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64"/>
    </row>
    <row r="96" spans="2:163" ht="18" customHeight="1" x14ac:dyDescent="0.15">
      <c r="B96" s="240" t="s">
        <v>40</v>
      </c>
      <c r="C96" s="241"/>
      <c r="D96" s="241"/>
      <c r="E96" s="241"/>
      <c r="F96" s="241"/>
      <c r="G96" s="241"/>
      <c r="H96" s="242"/>
      <c r="I96" s="243"/>
      <c r="J96" s="243"/>
      <c r="K96" s="243"/>
      <c r="L96" s="243"/>
      <c r="M96" s="243"/>
      <c r="N96" s="243"/>
      <c r="O96" s="245">
        <f>SUM(O$15:P$45)+SUM(O$64:P$94)+SUM(O$113:P$143)</f>
        <v>0</v>
      </c>
      <c r="P96" s="245"/>
      <c r="Q96" s="246">
        <f>SUM(Q$15:V$45)+SUM(Q$64:V$94)+SUM(Q$113:V$143)</f>
        <v>0</v>
      </c>
      <c r="R96" s="246"/>
      <c r="S96" s="246"/>
      <c r="T96" s="246"/>
      <c r="U96" s="246"/>
      <c r="V96" s="246"/>
      <c r="W96" s="247">
        <f>SUM(BN$15:BN$45)+SUM(BN$64:BN$94)+SUM(BN$113:BN$143)+SUM(CE$15:CE$45)+SUM(CE$64:CE$94)+SUM(CE$113:CE$143)</f>
        <v>0</v>
      </c>
      <c r="X96" s="247"/>
      <c r="Y96" s="247"/>
      <c r="Z96" s="247"/>
      <c r="AA96" s="247"/>
      <c r="AB96" s="239">
        <f>SUM(AB$15:AC$45)+SUM(AB$64:AC$94)+SUM(AB$113:AC$143)</f>
        <v>0</v>
      </c>
      <c r="AC96" s="239"/>
      <c r="AD96" s="243"/>
      <c r="AE96" s="243"/>
      <c r="AF96" s="248">
        <f>SUM(AF$15:AH$45)+SUM(AF$64:AH$94)+SUM(AF$113:AH$143)</f>
        <v>0</v>
      </c>
      <c r="AG96" s="248"/>
      <c r="AH96" s="248"/>
      <c r="AI96" s="243"/>
      <c r="AJ96" s="243"/>
      <c r="AK96" s="243"/>
      <c r="AL96" s="243"/>
      <c r="AM96" s="243"/>
      <c r="AN96" s="243"/>
      <c r="AO96" s="243"/>
      <c r="AP96" s="243"/>
      <c r="AQ96" s="243"/>
      <c r="AR96" s="243"/>
      <c r="AS96" s="243"/>
      <c r="AT96" s="243"/>
      <c r="AU96" s="243"/>
      <c r="AV96" s="243"/>
      <c r="AX96" s="90" t="e">
        <f t="shared" ca="1" si="64"/>
        <v>#N/A</v>
      </c>
      <c r="AY96" s="132"/>
      <c r="AZ96" s="133"/>
      <c r="BA96" s="134"/>
      <c r="BB96" s="134"/>
      <c r="BC96" s="127" t="str">
        <f t="shared" si="67"/>
        <v/>
      </c>
      <c r="BD96" s="127" t="str">
        <f t="shared" si="68"/>
        <v/>
      </c>
      <c r="BE96" s="126" t="str">
        <f t="shared" si="69"/>
        <v/>
      </c>
      <c r="BF96" s="126" t="str">
        <f t="shared" si="70"/>
        <v/>
      </c>
      <c r="BG96" s="128" t="str">
        <f t="shared" si="94"/>
        <v/>
      </c>
      <c r="BH96" s="124" t="str">
        <f t="shared" si="62"/>
        <v/>
      </c>
      <c r="BI96" s="128" t="e">
        <f ca="1">IF(AND($AX96&lt;&gt;"",BE96&lt;&gt;"",BG96&gt;=IF(BG97="",0,BG97)),SUM(INDIRECT("bh"&amp;ROW()-BG96+1):BH96),"")</f>
        <v>#N/A</v>
      </c>
      <c r="BJ96" s="128" t="e">
        <f t="shared" ca="1" si="71"/>
        <v>#N/A</v>
      </c>
      <c r="BK96" s="128" t="e">
        <f t="shared" ca="1" si="72"/>
        <v>#N/A</v>
      </c>
      <c r="BL96" s="128" t="e">
        <f ca="1">IF(BK96="","",LEFT(AX96,3)&amp;TEXT(VLOOKUP(BK96,基本設定!$D$3:$E$50,2,FALSE),"000"))</f>
        <v>#N/A</v>
      </c>
      <c r="BM96" s="128" t="e">
        <f ca="1">IF(BL96="","",VLOOKUP(BL96,単価設定!$A$3:$F$477,6,FALSE))</f>
        <v>#N/A</v>
      </c>
      <c r="BN96" s="135"/>
      <c r="BO96" s="135"/>
      <c r="BP96" s="132"/>
      <c r="BQ96" s="135"/>
      <c r="BR96" s="136"/>
      <c r="BS96" s="136"/>
      <c r="BT96" s="127" t="str">
        <f t="shared" si="74"/>
        <v/>
      </c>
      <c r="BU96" s="127" t="str">
        <f t="shared" si="75"/>
        <v/>
      </c>
      <c r="BV96" s="126" t="str">
        <f t="shared" si="76"/>
        <v/>
      </c>
      <c r="BW96" s="126" t="str">
        <f t="shared" si="77"/>
        <v/>
      </c>
      <c r="BX96" s="128" t="str">
        <f t="shared" si="96"/>
        <v/>
      </c>
      <c r="BY96" s="124" t="str">
        <f t="shared" si="63"/>
        <v/>
      </c>
      <c r="BZ96" s="128" t="e">
        <f ca="1">IF(AND($AX96&lt;&gt;"",BV96&lt;&gt;"",BX96&gt;=IF(BX97="",0,BX97)),SUM(INDIRECT("by" &amp; ROW()-BX96+1):BY96),"")</f>
        <v>#N/A</v>
      </c>
      <c r="CA96" s="128" t="e">
        <f t="shared" ca="1" si="78"/>
        <v>#N/A</v>
      </c>
      <c r="CB96" s="128" t="e">
        <f t="shared" ca="1" si="79"/>
        <v>#N/A</v>
      </c>
      <c r="CC96" s="128" t="e">
        <f ca="1">IF(CB96="","",LEFT($AX96,3)&amp;TEXT(VLOOKUP(CB96,基本設定!$D$3:$E$50,2,FALSE),"100"))</f>
        <v>#N/A</v>
      </c>
      <c r="CD96" s="128" t="e">
        <f ca="1">IF(CC96="","",VLOOKUP(CC96,単価設定!$A$3:$F$477,6,FALSE))</f>
        <v>#N/A</v>
      </c>
      <c r="CE96" s="136"/>
      <c r="CF96" s="136"/>
      <c r="CG96" s="136"/>
      <c r="CH96" s="136"/>
      <c r="CI96" s="136"/>
      <c r="CJ96" s="136"/>
      <c r="CK96" s="128">
        <f t="shared" si="81"/>
        <v>0</v>
      </c>
      <c r="CL96" s="128" t="e">
        <f ca="1">SUM(CK$15:$CK96)</f>
        <v>#N/A</v>
      </c>
      <c r="CM96" s="128" t="e">
        <f t="shared" ca="1" si="82"/>
        <v>#N/A</v>
      </c>
      <c r="CN96" s="128" t="str">
        <f t="shared" si="98"/>
        <v/>
      </c>
      <c r="CO96" s="128" t="str">
        <f t="shared" si="83"/>
        <v/>
      </c>
      <c r="CP96" s="146" t="str">
        <f t="shared" si="84"/>
        <v/>
      </c>
      <c r="CQ96" s="146" t="str">
        <f t="shared" si="85"/>
        <v/>
      </c>
      <c r="CR96" s="146" t="str">
        <f t="shared" si="86"/>
        <v/>
      </c>
      <c r="CS96" s="146" t="str">
        <f t="shared" si="87"/>
        <v/>
      </c>
      <c r="CT96" s="128" t="e">
        <f ca="1">IF(BL96&lt;&gt;"",IF(COUNTIF(BL$15:BL96,BL96)=1,ROW(),""),"")</f>
        <v>#N/A</v>
      </c>
      <c r="CU96" s="128" t="e">
        <f ca="1">IF(CB96&lt;&gt;"",IF(COUNTIF(CB$15:CB96,CB96)=1,ROW(),""),"")</f>
        <v>#N/A</v>
      </c>
      <c r="CV96" s="128" t="str">
        <f>IF(CG96&lt;&gt;"",IF(COUNTIF(CG$15:CG96,CG96)=1,ROW(),""),"")</f>
        <v/>
      </c>
      <c r="CW96" s="146" t="str">
        <f>IF(CI96&lt;&gt;"",IF(COUNTIF(CI$15:CI96,CI96)=1,ROW(),""),"")</f>
        <v/>
      </c>
      <c r="CX96" s="128" t="str">
        <f t="shared" ca="1" si="88"/>
        <v/>
      </c>
      <c r="CY96" s="128" t="str">
        <f t="shared" ca="1" si="89"/>
        <v/>
      </c>
      <c r="CZ96" s="128" t="str">
        <f t="shared" ca="1" si="90"/>
        <v/>
      </c>
      <c r="DA96" s="146" t="str">
        <f t="shared" ca="1" si="91"/>
        <v/>
      </c>
      <c r="DD96" s="65"/>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67"/>
      <c r="EK96" s="67"/>
      <c r="EL96" s="67"/>
      <c r="EM96" s="67"/>
      <c r="EN96" s="67"/>
      <c r="EO96" s="67"/>
      <c r="EP96" s="67"/>
      <c r="EQ96" s="67"/>
      <c r="ER96" s="67"/>
      <c r="ES96" s="67"/>
      <c r="ET96" s="67"/>
      <c r="EU96" s="67"/>
      <c r="EV96" s="67"/>
      <c r="EW96" s="67"/>
      <c r="EX96" s="67"/>
      <c r="EY96" s="67"/>
      <c r="EZ96" s="67"/>
      <c r="FA96" s="67"/>
      <c r="FB96" s="67"/>
      <c r="FC96" s="67"/>
      <c r="FD96" s="32"/>
      <c r="FE96" s="32"/>
      <c r="FF96" s="32"/>
      <c r="FG96" s="64"/>
    </row>
    <row r="97" spans="1:163" ht="18" customHeight="1" x14ac:dyDescent="0.15">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X97" s="90" t="e">
        <f t="shared" ca="1" si="64"/>
        <v>#N/A</v>
      </c>
      <c r="AY97" s="132"/>
      <c r="AZ97" s="133"/>
      <c r="BA97" s="134"/>
      <c r="BB97" s="134"/>
      <c r="BC97" s="127" t="str">
        <f t="shared" si="67"/>
        <v/>
      </c>
      <c r="BD97" s="127" t="str">
        <f t="shared" si="68"/>
        <v/>
      </c>
      <c r="BE97" s="126" t="str">
        <f t="shared" si="69"/>
        <v/>
      </c>
      <c r="BF97" s="126" t="str">
        <f t="shared" si="70"/>
        <v/>
      </c>
      <c r="BG97" s="128" t="str">
        <f t="shared" si="94"/>
        <v/>
      </c>
      <c r="BH97" s="124" t="str">
        <f t="shared" si="62"/>
        <v/>
      </c>
      <c r="BI97" s="128" t="e">
        <f ca="1">IF(AND($AX97&lt;&gt;"",BE97&lt;&gt;"",BG97&gt;=IF(BG98="",0,BG98)),SUM(INDIRECT("bh"&amp;ROW()-BG97+1):BH97),"")</f>
        <v>#N/A</v>
      </c>
      <c r="BJ97" s="128" t="e">
        <f t="shared" ca="1" si="71"/>
        <v>#N/A</v>
      </c>
      <c r="BK97" s="128" t="e">
        <f t="shared" ca="1" si="72"/>
        <v>#N/A</v>
      </c>
      <c r="BL97" s="128" t="e">
        <f ca="1">IF(BK97="","",LEFT(AX97,3)&amp;TEXT(VLOOKUP(BK97,基本設定!$D$3:$E$50,2,FALSE),"000"))</f>
        <v>#N/A</v>
      </c>
      <c r="BM97" s="128" t="e">
        <f ca="1">IF(BL97="","",VLOOKUP(BL97,単価設定!$A$3:$F$477,6,FALSE))</f>
        <v>#N/A</v>
      </c>
      <c r="BN97" s="135"/>
      <c r="BO97" s="135"/>
      <c r="BP97" s="132"/>
      <c r="BQ97" s="135"/>
      <c r="BR97" s="136"/>
      <c r="BS97" s="136"/>
      <c r="BT97" s="127" t="str">
        <f t="shared" si="74"/>
        <v/>
      </c>
      <c r="BU97" s="127" t="str">
        <f t="shared" si="75"/>
        <v/>
      </c>
      <c r="BV97" s="126" t="str">
        <f t="shared" si="76"/>
        <v/>
      </c>
      <c r="BW97" s="126" t="str">
        <f t="shared" si="77"/>
        <v/>
      </c>
      <c r="BX97" s="128" t="str">
        <f t="shared" si="96"/>
        <v/>
      </c>
      <c r="BY97" s="124" t="str">
        <f t="shared" si="63"/>
        <v/>
      </c>
      <c r="BZ97" s="128" t="e">
        <f ca="1">IF(AND($AX97&lt;&gt;"",BV97&lt;&gt;"",BX97&gt;=IF(BX98="",0,BX98)),SUM(INDIRECT("by" &amp; ROW()-BX97+1):BY97),"")</f>
        <v>#N/A</v>
      </c>
      <c r="CA97" s="128" t="e">
        <f t="shared" ca="1" si="78"/>
        <v>#N/A</v>
      </c>
      <c r="CB97" s="128" t="e">
        <f t="shared" ca="1" si="79"/>
        <v>#N/A</v>
      </c>
      <c r="CC97" s="128" t="e">
        <f ca="1">IF(CB97="","",LEFT($AX97,3)&amp;TEXT(VLOOKUP(CB97,基本設定!$D$3:$E$50,2,FALSE),"100"))</f>
        <v>#N/A</v>
      </c>
      <c r="CD97" s="128" t="e">
        <f ca="1">IF(CC97="","",VLOOKUP(CC97,単価設定!$A$3:$F$477,6,FALSE))</f>
        <v>#N/A</v>
      </c>
      <c r="CE97" s="136"/>
      <c r="CF97" s="136"/>
      <c r="CG97" s="136"/>
      <c r="CH97" s="136"/>
      <c r="CI97" s="136"/>
      <c r="CJ97" s="136"/>
      <c r="CK97" s="128">
        <f t="shared" si="81"/>
        <v>0</v>
      </c>
      <c r="CL97" s="128" t="e">
        <f ca="1">SUM(CK$15:$CK97)</f>
        <v>#N/A</v>
      </c>
      <c r="CM97" s="128" t="e">
        <f t="shared" ca="1" si="82"/>
        <v>#N/A</v>
      </c>
      <c r="CN97" s="128" t="str">
        <f t="shared" si="98"/>
        <v/>
      </c>
      <c r="CO97" s="128" t="str">
        <f t="shared" si="83"/>
        <v/>
      </c>
      <c r="CP97" s="146" t="str">
        <f t="shared" si="84"/>
        <v/>
      </c>
      <c r="CQ97" s="146" t="str">
        <f t="shared" si="85"/>
        <v/>
      </c>
      <c r="CR97" s="146" t="str">
        <f t="shared" si="86"/>
        <v/>
      </c>
      <c r="CS97" s="146" t="str">
        <f t="shared" si="87"/>
        <v/>
      </c>
      <c r="CT97" s="128" t="e">
        <f ca="1">IF(BL97&lt;&gt;"",IF(COUNTIF(BL$15:BL97,BL97)=1,ROW(),""),"")</f>
        <v>#N/A</v>
      </c>
      <c r="CU97" s="128" t="e">
        <f ca="1">IF(CB97&lt;&gt;"",IF(COUNTIF(CB$15:CB97,CB97)=1,ROW(),""),"")</f>
        <v>#N/A</v>
      </c>
      <c r="CV97" s="128" t="str">
        <f>IF(CG97&lt;&gt;"",IF(COUNTIF(CG$15:CG97,CG97)=1,ROW(),""),"")</f>
        <v/>
      </c>
      <c r="CW97" s="146" t="str">
        <f>IF(CI97&lt;&gt;"",IF(COUNTIF(CI$15:CI97,CI97)=1,ROW(),""),"")</f>
        <v/>
      </c>
      <c r="CX97" s="128" t="str">
        <f t="shared" ca="1" si="88"/>
        <v/>
      </c>
      <c r="CY97" s="128" t="str">
        <f t="shared" ca="1" si="89"/>
        <v/>
      </c>
      <c r="CZ97" s="128" t="str">
        <f t="shared" ca="1" si="90"/>
        <v/>
      </c>
      <c r="DA97" s="146" t="str">
        <f t="shared" ca="1" si="91"/>
        <v/>
      </c>
      <c r="DD97" s="65"/>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238">
        <f ca="1">IF($DH$17="",0,1)+IF($DH$66="",0,1)+IF($DH$115="",0,1)</f>
        <v>0</v>
      </c>
      <c r="EK97" s="238"/>
      <c r="EL97" s="238"/>
      <c r="EM97" s="238"/>
      <c r="EN97" s="238"/>
      <c r="EO97" s="238" t="s">
        <v>41</v>
      </c>
      <c r="EP97" s="238"/>
      <c r="EQ97" s="238"/>
      <c r="ER97" s="238"/>
      <c r="ES97" s="238"/>
      <c r="ET97" s="238">
        <v>2</v>
      </c>
      <c r="EU97" s="238"/>
      <c r="EV97" s="238"/>
      <c r="EW97" s="238"/>
      <c r="EX97" s="238"/>
      <c r="EY97" s="238" t="s">
        <v>42</v>
      </c>
      <c r="EZ97" s="238"/>
      <c r="FA97" s="238"/>
      <c r="FB97" s="238"/>
      <c r="FC97" s="238"/>
      <c r="FD97" s="32"/>
      <c r="FE97" s="32"/>
      <c r="FF97" s="32"/>
      <c r="FG97" s="64"/>
    </row>
    <row r="98" spans="1:163" ht="18" customHeight="1" x14ac:dyDescent="0.15">
      <c r="B98" s="83"/>
      <c r="C98" s="83"/>
      <c r="D98" s="83"/>
      <c r="E98" s="83"/>
      <c r="F98" s="83"/>
      <c r="G98" s="83"/>
      <c r="H98" s="83"/>
      <c r="I98" s="83"/>
      <c r="J98" s="83"/>
      <c r="K98" s="83"/>
      <c r="L98" s="83"/>
      <c r="M98" s="83"/>
      <c r="N98" s="83"/>
      <c r="O98" s="83"/>
      <c r="P98" s="83"/>
      <c r="Q98" s="84"/>
      <c r="R98" s="84"/>
      <c r="S98" s="84"/>
      <c r="T98" s="84"/>
      <c r="U98" s="84"/>
      <c r="V98" s="84"/>
      <c r="W98" s="84"/>
      <c r="X98" s="84"/>
      <c r="Y98" s="84"/>
      <c r="Z98" s="84"/>
      <c r="AA98" s="84"/>
      <c r="AB98" s="84"/>
      <c r="AC98" s="84"/>
      <c r="AD98" s="84"/>
      <c r="AE98" s="84"/>
      <c r="AF98" s="84"/>
      <c r="AG98" s="84"/>
      <c r="AH98" s="84"/>
      <c r="AI98" s="239">
        <f>IF(COUNT($B$15:$D$45)&gt;0,1,0)+IF(COUNT($B$64:$D$94)&gt;0,1,0)+IF(COUNT($B$113:$D$143)&gt;0,1,0)</f>
        <v>0</v>
      </c>
      <c r="AJ98" s="239"/>
      <c r="AK98" s="239"/>
      <c r="AL98" s="239" t="s">
        <v>41</v>
      </c>
      <c r="AM98" s="239"/>
      <c r="AN98" s="239"/>
      <c r="AO98" s="239">
        <v>2</v>
      </c>
      <c r="AP98" s="239"/>
      <c r="AQ98" s="239"/>
      <c r="AR98" s="239"/>
      <c r="AS98" s="240" t="s">
        <v>42</v>
      </c>
      <c r="AT98" s="241"/>
      <c r="AU98" s="241"/>
      <c r="AV98" s="242"/>
      <c r="AX98" s="90" t="e">
        <f t="shared" ca="1" si="64"/>
        <v>#N/A</v>
      </c>
      <c r="AY98" s="132"/>
      <c r="AZ98" s="133"/>
      <c r="BA98" s="134"/>
      <c r="BB98" s="134"/>
      <c r="BC98" s="127" t="str">
        <f t="shared" si="67"/>
        <v/>
      </c>
      <c r="BD98" s="127" t="str">
        <f t="shared" si="68"/>
        <v/>
      </c>
      <c r="BE98" s="126" t="str">
        <f t="shared" si="69"/>
        <v/>
      </c>
      <c r="BF98" s="126" t="str">
        <f t="shared" si="70"/>
        <v/>
      </c>
      <c r="BG98" s="128" t="str">
        <f t="shared" si="94"/>
        <v/>
      </c>
      <c r="BH98" s="124" t="str">
        <f t="shared" si="62"/>
        <v/>
      </c>
      <c r="BI98" s="128" t="e">
        <f ca="1">IF(AND($AX98&lt;&gt;"",BE98&lt;&gt;"",BG98&gt;=IF(BG99="",0,BG99)),SUM(INDIRECT("bh"&amp;ROW()-BG98+1):BH98),"")</f>
        <v>#N/A</v>
      </c>
      <c r="BJ98" s="128" t="e">
        <f t="shared" ca="1" si="71"/>
        <v>#N/A</v>
      </c>
      <c r="BK98" s="128" t="e">
        <f t="shared" ca="1" si="72"/>
        <v>#N/A</v>
      </c>
      <c r="BL98" s="128" t="e">
        <f ca="1">IF(BK98="","",LEFT(AX98,3)&amp;TEXT(VLOOKUP(BK98,基本設定!$D$3:$E$50,2,FALSE),"000"))</f>
        <v>#N/A</v>
      </c>
      <c r="BM98" s="128" t="e">
        <f ca="1">IF(BL98="","",VLOOKUP(BL98,単価設定!$A$3:$F$477,6,FALSE))</f>
        <v>#N/A</v>
      </c>
      <c r="BN98" s="135"/>
      <c r="BO98" s="135"/>
      <c r="BP98" s="132"/>
      <c r="BQ98" s="135"/>
      <c r="BR98" s="136"/>
      <c r="BS98" s="136"/>
      <c r="BT98" s="127" t="str">
        <f t="shared" si="74"/>
        <v/>
      </c>
      <c r="BU98" s="127" t="str">
        <f t="shared" si="75"/>
        <v/>
      </c>
      <c r="BV98" s="126" t="str">
        <f t="shared" si="76"/>
        <v/>
      </c>
      <c r="BW98" s="126" t="str">
        <f t="shared" si="77"/>
        <v/>
      </c>
      <c r="BX98" s="128" t="str">
        <f t="shared" si="96"/>
        <v/>
      </c>
      <c r="BY98" s="124" t="str">
        <f t="shared" si="63"/>
        <v/>
      </c>
      <c r="BZ98" s="128" t="e">
        <f ca="1">IF(AND($AX98&lt;&gt;"",BV98&lt;&gt;"",BX98&gt;=IF(BX99="",0,BX99)),SUM(INDIRECT("by" &amp; ROW()-BX98+1):BY98),"")</f>
        <v>#N/A</v>
      </c>
      <c r="CA98" s="128" t="e">
        <f t="shared" ca="1" si="78"/>
        <v>#N/A</v>
      </c>
      <c r="CB98" s="128" t="e">
        <f t="shared" ca="1" si="79"/>
        <v>#N/A</v>
      </c>
      <c r="CC98" s="128" t="e">
        <f ca="1">IF(CB98="","",LEFT($AX98,3)&amp;TEXT(VLOOKUP(CB98,基本設定!$D$3:$E$50,2,FALSE),"100"))</f>
        <v>#N/A</v>
      </c>
      <c r="CD98" s="128" t="e">
        <f ca="1">IF(CC98="","",VLOOKUP(CC98,単価設定!$A$3:$F$477,6,FALSE))</f>
        <v>#N/A</v>
      </c>
      <c r="CE98" s="136"/>
      <c r="CF98" s="136"/>
      <c r="CG98" s="136"/>
      <c r="CH98" s="136"/>
      <c r="CI98" s="136"/>
      <c r="CJ98" s="136"/>
      <c r="CK98" s="128">
        <f t="shared" si="81"/>
        <v>0</v>
      </c>
      <c r="CL98" s="128" t="e">
        <f ca="1">SUM(CK$15:$CK98)</f>
        <v>#N/A</v>
      </c>
      <c r="CM98" s="128" t="e">
        <f t="shared" ca="1" si="82"/>
        <v>#N/A</v>
      </c>
      <c r="CN98" s="128" t="str">
        <f t="shared" si="98"/>
        <v/>
      </c>
      <c r="CO98" s="128" t="str">
        <f t="shared" si="83"/>
        <v/>
      </c>
      <c r="CP98" s="146" t="str">
        <f t="shared" si="84"/>
        <v/>
      </c>
      <c r="CQ98" s="146" t="str">
        <f t="shared" si="85"/>
        <v/>
      </c>
      <c r="CR98" s="146" t="str">
        <f t="shared" si="86"/>
        <v/>
      </c>
      <c r="CS98" s="146" t="str">
        <f t="shared" si="87"/>
        <v/>
      </c>
      <c r="CT98" s="128" t="e">
        <f ca="1">IF(BL98&lt;&gt;"",IF(COUNTIF(BL$15:BL98,BL98)=1,ROW(),""),"")</f>
        <v>#N/A</v>
      </c>
      <c r="CU98" s="128" t="e">
        <f ca="1">IF(CB98&lt;&gt;"",IF(COUNTIF(CB$15:CB98,CB98)=1,ROW(),""),"")</f>
        <v>#N/A</v>
      </c>
      <c r="CV98" s="128" t="str">
        <f>IF(CG98&lt;&gt;"",IF(COUNTIF(CG$15:CG98,CG98)=1,ROW(),""),"")</f>
        <v/>
      </c>
      <c r="CW98" s="146" t="str">
        <f>IF(CI98&lt;&gt;"",IF(COUNTIF(CI$15:CI98,CI98)=1,ROW(),""),"")</f>
        <v/>
      </c>
      <c r="CX98" s="128" t="str">
        <f t="shared" ca="1" si="88"/>
        <v/>
      </c>
      <c r="CY98" s="128" t="str">
        <f t="shared" ca="1" si="89"/>
        <v/>
      </c>
      <c r="CZ98" s="128" t="str">
        <f t="shared" ca="1" si="90"/>
        <v/>
      </c>
      <c r="DA98" s="146" t="str">
        <f t="shared" ca="1" si="91"/>
        <v/>
      </c>
      <c r="DD98" s="85"/>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7"/>
    </row>
    <row r="99" spans="1:163" ht="18" customHeight="1" x14ac:dyDescent="0.15">
      <c r="B99" s="45" t="s">
        <v>44</v>
      </c>
      <c r="AR99" s="46" t="str">
        <f ca="1">HYPERLINK("#"&amp;ADDRESS(IF(ISERROR(MATCH(TEXT(N102,"0000000000"),受給者一覧!B:B,0)),1,MATCH(TEXT(N102,"0000000000"),受給者一覧!B:B,0)),2,1,1,"受給者一覧"),"受給者一覧へ")</f>
        <v>受給者一覧へ</v>
      </c>
      <c r="AS99" s="47"/>
      <c r="AT99" s="47"/>
      <c r="AU99" s="47"/>
      <c r="AV99" s="47"/>
      <c r="AX99" s="90" t="e">
        <f t="shared" ca="1" si="64"/>
        <v>#N/A</v>
      </c>
      <c r="AY99" s="132"/>
      <c r="AZ99" s="133"/>
      <c r="BA99" s="134"/>
      <c r="BB99" s="134"/>
      <c r="BC99" s="127" t="str">
        <f t="shared" si="67"/>
        <v/>
      </c>
      <c r="BD99" s="127" t="str">
        <f t="shared" si="68"/>
        <v/>
      </c>
      <c r="BE99" s="126" t="str">
        <f t="shared" si="69"/>
        <v/>
      </c>
      <c r="BF99" s="126" t="str">
        <f t="shared" si="70"/>
        <v/>
      </c>
      <c r="BG99" s="128" t="str">
        <f t="shared" si="94"/>
        <v/>
      </c>
      <c r="BH99" s="124" t="str">
        <f t="shared" si="62"/>
        <v/>
      </c>
      <c r="BI99" s="128" t="e">
        <f ca="1">IF(AND($AX99&lt;&gt;"",BE99&lt;&gt;"",BG99&gt;=IF(BG100="",0,BG100)),SUM(INDIRECT("bh"&amp;ROW()-BG99+1):BH99),"")</f>
        <v>#N/A</v>
      </c>
      <c r="BJ99" s="128" t="e">
        <f t="shared" ca="1" si="71"/>
        <v>#N/A</v>
      </c>
      <c r="BK99" s="128" t="e">
        <f t="shared" ca="1" si="72"/>
        <v>#N/A</v>
      </c>
      <c r="BL99" s="128" t="e">
        <f ca="1">IF(BK99="","",LEFT(AX99,3)&amp;TEXT(VLOOKUP(BK99,基本設定!$D$3:$E$50,2,FALSE),"000"))</f>
        <v>#N/A</v>
      </c>
      <c r="BM99" s="128" t="e">
        <f ca="1">IF(BL99="","",VLOOKUP(BL99,単価設定!$A$3:$F$477,6,FALSE))</f>
        <v>#N/A</v>
      </c>
      <c r="BN99" s="135"/>
      <c r="BO99" s="135"/>
      <c r="BP99" s="132"/>
      <c r="BQ99" s="135"/>
      <c r="BR99" s="136"/>
      <c r="BS99" s="136"/>
      <c r="BT99" s="127" t="str">
        <f t="shared" si="74"/>
        <v/>
      </c>
      <c r="BU99" s="127" t="str">
        <f t="shared" si="75"/>
        <v/>
      </c>
      <c r="BV99" s="126" t="str">
        <f t="shared" si="76"/>
        <v/>
      </c>
      <c r="BW99" s="126" t="str">
        <f t="shared" si="77"/>
        <v/>
      </c>
      <c r="BX99" s="128" t="str">
        <f t="shared" si="96"/>
        <v/>
      </c>
      <c r="BY99" s="124" t="str">
        <f t="shared" si="63"/>
        <v/>
      </c>
      <c r="BZ99" s="128" t="e">
        <f ca="1">IF(AND($AX99&lt;&gt;"",BV99&lt;&gt;"",BX99&gt;=IF(BX100="",0,BX100)),SUM(INDIRECT("by" &amp; ROW()-BX99+1):BY99),"")</f>
        <v>#N/A</v>
      </c>
      <c r="CA99" s="128" t="e">
        <f t="shared" ca="1" si="78"/>
        <v>#N/A</v>
      </c>
      <c r="CB99" s="128" t="e">
        <f t="shared" ca="1" si="79"/>
        <v>#N/A</v>
      </c>
      <c r="CC99" s="128" t="e">
        <f ca="1">IF(CB99="","",LEFT($AX99,3)&amp;TEXT(VLOOKUP(CB99,基本設定!$D$3:$E$50,2,FALSE),"100"))</f>
        <v>#N/A</v>
      </c>
      <c r="CD99" s="128" t="e">
        <f ca="1">IF(CC99="","",VLOOKUP(CC99,単価設定!$A$3:$F$477,6,FALSE))</f>
        <v>#N/A</v>
      </c>
      <c r="CE99" s="136"/>
      <c r="CF99" s="136"/>
      <c r="CG99" s="136"/>
      <c r="CH99" s="136"/>
      <c r="CI99" s="136"/>
      <c r="CJ99" s="136"/>
      <c r="CK99" s="128">
        <f t="shared" si="81"/>
        <v>0</v>
      </c>
      <c r="CL99" s="128" t="e">
        <f ca="1">SUM(CK$15:$CK99)</f>
        <v>#N/A</v>
      </c>
      <c r="CM99" s="128" t="e">
        <f t="shared" ca="1" si="82"/>
        <v>#N/A</v>
      </c>
      <c r="CN99" s="128" t="str">
        <f t="shared" si="98"/>
        <v/>
      </c>
      <c r="CO99" s="128" t="str">
        <f t="shared" si="83"/>
        <v/>
      </c>
      <c r="CP99" s="146" t="str">
        <f t="shared" si="84"/>
        <v/>
      </c>
      <c r="CQ99" s="146" t="str">
        <f t="shared" si="85"/>
        <v/>
      </c>
      <c r="CR99" s="146" t="str">
        <f t="shared" si="86"/>
        <v/>
      </c>
      <c r="CS99" s="146" t="str">
        <f t="shared" si="87"/>
        <v/>
      </c>
      <c r="CT99" s="128" t="e">
        <f ca="1">IF(BL99&lt;&gt;"",IF(COUNTIF(BL$15:BL99,BL99)=1,ROW(),""),"")</f>
        <v>#N/A</v>
      </c>
      <c r="CU99" s="128" t="e">
        <f ca="1">IF(CB99&lt;&gt;"",IF(COUNTIF(CB$15:CB99,CB99)=1,ROW(),""),"")</f>
        <v>#N/A</v>
      </c>
      <c r="CV99" s="128" t="str">
        <f>IF(CG99&lt;&gt;"",IF(COUNTIF(CG$15:CG99,CG99)=1,ROW(),""),"")</f>
        <v/>
      </c>
      <c r="CW99" s="146" t="str">
        <f>IF(CI99&lt;&gt;"",IF(COUNTIF(CI$15:CI99,CI99)=1,ROW(),""),"")</f>
        <v/>
      </c>
      <c r="CX99" s="128" t="str">
        <f t="shared" ca="1" si="88"/>
        <v/>
      </c>
      <c r="CY99" s="128" t="str">
        <f t="shared" ca="1" si="89"/>
        <v/>
      </c>
      <c r="CZ99" s="128" t="str">
        <f t="shared" ca="1" si="90"/>
        <v/>
      </c>
      <c r="DA99" s="146" t="str">
        <f t="shared" ca="1" si="91"/>
        <v/>
      </c>
      <c r="DE99" s="45" t="s">
        <v>120</v>
      </c>
    </row>
    <row r="100" spans="1:163" ht="18" customHeight="1" x14ac:dyDescent="0.15">
      <c r="A100" s="6"/>
      <c r="B100" s="32"/>
      <c r="C100" s="32"/>
      <c r="D100" s="32"/>
      <c r="E100" s="32"/>
      <c r="F100" s="49"/>
      <c r="G100" s="32"/>
      <c r="H100" s="32"/>
      <c r="I100" s="32"/>
      <c r="J100" s="32"/>
      <c r="K100" s="32"/>
      <c r="L100" s="32"/>
      <c r="M100" s="32"/>
      <c r="N100" s="91" t="s">
        <v>43</v>
      </c>
      <c r="O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50"/>
      <c r="AS100" s="32"/>
      <c r="AT100" s="32"/>
      <c r="AU100" s="32"/>
      <c r="AV100" s="32"/>
      <c r="AX100" s="90" t="e">
        <f t="shared" ca="1" si="64"/>
        <v>#N/A</v>
      </c>
      <c r="AY100" s="132"/>
      <c r="AZ100" s="133"/>
      <c r="BA100" s="134"/>
      <c r="BB100" s="134"/>
      <c r="BC100" s="127" t="str">
        <f t="shared" si="67"/>
        <v/>
      </c>
      <c r="BD100" s="127" t="str">
        <f t="shared" si="68"/>
        <v/>
      </c>
      <c r="BE100" s="126" t="str">
        <f t="shared" si="69"/>
        <v/>
      </c>
      <c r="BF100" s="126" t="str">
        <f t="shared" si="70"/>
        <v/>
      </c>
      <c r="BG100" s="128" t="str">
        <f t="shared" si="94"/>
        <v/>
      </c>
      <c r="BH100" s="124" t="str">
        <f t="shared" si="62"/>
        <v/>
      </c>
      <c r="BI100" s="128" t="e">
        <f ca="1">IF(AND($AX100&lt;&gt;"",BE100&lt;&gt;"",BG100&gt;=IF(BG101="",0,BG101)),SUM(INDIRECT("bh"&amp;ROW()-BG100+1):BH100),"")</f>
        <v>#N/A</v>
      </c>
      <c r="BJ100" s="128" t="e">
        <f t="shared" ca="1" si="71"/>
        <v>#N/A</v>
      </c>
      <c r="BK100" s="128" t="e">
        <f t="shared" ca="1" si="72"/>
        <v>#N/A</v>
      </c>
      <c r="BL100" s="128" t="e">
        <f ca="1">IF(BK100="","",LEFT(AX100,3)&amp;TEXT(VLOOKUP(BK100,基本設定!$D$3:$E$50,2,FALSE),"000"))</f>
        <v>#N/A</v>
      </c>
      <c r="BM100" s="128" t="e">
        <f ca="1">IF(BL100="","",VLOOKUP(BL100,単価設定!$A$3:$F$477,6,FALSE))</f>
        <v>#N/A</v>
      </c>
      <c r="BN100" s="135"/>
      <c r="BO100" s="135"/>
      <c r="BP100" s="132"/>
      <c r="BQ100" s="135"/>
      <c r="BR100" s="136"/>
      <c r="BS100" s="136"/>
      <c r="BT100" s="127" t="str">
        <f t="shared" si="74"/>
        <v/>
      </c>
      <c r="BU100" s="127" t="str">
        <f t="shared" si="75"/>
        <v/>
      </c>
      <c r="BV100" s="126" t="str">
        <f t="shared" si="76"/>
        <v/>
      </c>
      <c r="BW100" s="126" t="str">
        <f t="shared" si="77"/>
        <v/>
      </c>
      <c r="BX100" s="128" t="str">
        <f t="shared" si="96"/>
        <v/>
      </c>
      <c r="BY100" s="124" t="str">
        <f t="shared" si="63"/>
        <v/>
      </c>
      <c r="BZ100" s="128" t="e">
        <f ca="1">IF(AND($AX100&lt;&gt;"",BV100&lt;&gt;"",BX100&gt;=IF(BX101="",0,BX101)),SUM(INDIRECT("by" &amp; ROW()-BX100+1):BY100),"")</f>
        <v>#N/A</v>
      </c>
      <c r="CA100" s="128" t="e">
        <f t="shared" ca="1" si="78"/>
        <v>#N/A</v>
      </c>
      <c r="CB100" s="128" t="e">
        <f t="shared" ca="1" si="79"/>
        <v>#N/A</v>
      </c>
      <c r="CC100" s="128" t="e">
        <f ca="1">IF(CB100="","",LEFT($AX100,3)&amp;TEXT(VLOOKUP(CB100,基本設定!$D$3:$E$50,2,FALSE),"100"))</f>
        <v>#N/A</v>
      </c>
      <c r="CD100" s="128" t="e">
        <f ca="1">IF(CC100="","",VLOOKUP(CC100,単価設定!$A$3:$F$477,6,FALSE))</f>
        <v>#N/A</v>
      </c>
      <c r="CE100" s="136"/>
      <c r="CF100" s="136"/>
      <c r="CG100" s="136"/>
      <c r="CH100" s="136"/>
      <c r="CI100" s="136"/>
      <c r="CJ100" s="136"/>
      <c r="CK100" s="128">
        <f t="shared" si="81"/>
        <v>0</v>
      </c>
      <c r="CL100" s="128" t="e">
        <f ca="1">SUM(CK$15:$CK100)</f>
        <v>#N/A</v>
      </c>
      <c r="CM100" s="128" t="e">
        <f t="shared" ca="1" si="82"/>
        <v>#N/A</v>
      </c>
      <c r="CN100" s="128" t="str">
        <f t="shared" si="98"/>
        <v/>
      </c>
      <c r="CO100" s="128" t="str">
        <f t="shared" si="83"/>
        <v/>
      </c>
      <c r="CP100" s="146" t="str">
        <f t="shared" si="84"/>
        <v/>
      </c>
      <c r="CQ100" s="146" t="str">
        <f t="shared" si="85"/>
        <v/>
      </c>
      <c r="CR100" s="146" t="str">
        <f t="shared" si="86"/>
        <v/>
      </c>
      <c r="CS100" s="146" t="str">
        <f t="shared" si="87"/>
        <v/>
      </c>
      <c r="CT100" s="128" t="e">
        <f ca="1">IF(BL100&lt;&gt;"",IF(COUNTIF(BL$15:BL100,BL100)=1,ROW(),""),"")</f>
        <v>#N/A</v>
      </c>
      <c r="CU100" s="128" t="e">
        <f ca="1">IF(CB100&lt;&gt;"",IF(COUNTIF(CB$15:CB100,CB100)=1,ROW(),""),"")</f>
        <v>#N/A</v>
      </c>
      <c r="CV100" s="128" t="str">
        <f>IF(CG100&lt;&gt;"",IF(COUNTIF(CG$15:CG100,CG100)=1,ROW(),""),"")</f>
        <v/>
      </c>
      <c r="CW100" s="146" t="str">
        <f>IF(CI100&lt;&gt;"",IF(COUNTIF(CI$15:CI100,CI100)=1,ROW(),""),"")</f>
        <v/>
      </c>
      <c r="CX100" s="128" t="str">
        <f t="shared" ca="1" si="88"/>
        <v/>
      </c>
      <c r="CY100" s="128" t="str">
        <f t="shared" ca="1" si="89"/>
        <v/>
      </c>
      <c r="CZ100" s="128" t="str">
        <f t="shared" ca="1" si="90"/>
        <v/>
      </c>
      <c r="DA100" s="146" t="str">
        <f t="shared" ca="1" si="91"/>
        <v/>
      </c>
      <c r="DC100" s="32"/>
      <c r="DD100" s="53"/>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5"/>
    </row>
    <row r="101" spans="1:163" ht="18" customHeight="1" x14ac:dyDescent="0.15">
      <c r="A101" s="32"/>
      <c r="B101" s="49" t="str">
        <f>TEXT(請求書!$D$15,"GGGEE年MM月分")</f>
        <v>明治33年01月分</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153"/>
      <c r="AI101" s="32"/>
      <c r="AJ101" s="32"/>
      <c r="AK101" s="32"/>
      <c r="AL101" s="32"/>
      <c r="AM101" s="32"/>
      <c r="AN101" s="32"/>
      <c r="AO101" s="32"/>
      <c r="AP101" s="32"/>
      <c r="AQ101" s="32"/>
      <c r="AR101" s="32"/>
      <c r="AS101" s="32"/>
      <c r="AT101" s="32"/>
      <c r="AU101" s="32"/>
      <c r="AV101" s="32"/>
      <c r="AX101" s="90" t="e">
        <f t="shared" ca="1" si="64"/>
        <v>#N/A</v>
      </c>
      <c r="AY101" s="132"/>
      <c r="AZ101" s="133"/>
      <c r="BA101" s="134"/>
      <c r="BB101" s="134"/>
      <c r="BC101" s="127" t="str">
        <f t="shared" si="67"/>
        <v/>
      </c>
      <c r="BD101" s="127" t="str">
        <f t="shared" si="68"/>
        <v/>
      </c>
      <c r="BE101" s="126" t="str">
        <f t="shared" si="69"/>
        <v/>
      </c>
      <c r="BF101" s="126" t="str">
        <f t="shared" si="70"/>
        <v/>
      </c>
      <c r="BG101" s="128" t="str">
        <f t="shared" si="94"/>
        <v/>
      </c>
      <c r="BH101" s="124" t="str">
        <f t="shared" si="62"/>
        <v/>
      </c>
      <c r="BI101" s="128" t="e">
        <f ca="1">IF(AND($AX101&lt;&gt;"",BE101&lt;&gt;"",BG101&gt;=IF(BG102="",0,BG102)),SUM(INDIRECT("bh"&amp;ROW()-BG101+1):BH101),"")</f>
        <v>#N/A</v>
      </c>
      <c r="BJ101" s="128" t="e">
        <f t="shared" ca="1" si="71"/>
        <v>#N/A</v>
      </c>
      <c r="BK101" s="128" t="e">
        <f t="shared" ca="1" si="72"/>
        <v>#N/A</v>
      </c>
      <c r="BL101" s="128" t="e">
        <f ca="1">IF(BK101="","",LEFT(AX101,3)&amp;TEXT(VLOOKUP(BK101,基本設定!$D$3:$E$50,2,FALSE),"000"))</f>
        <v>#N/A</v>
      </c>
      <c r="BM101" s="128" t="e">
        <f ca="1">IF(BL101="","",VLOOKUP(BL101,単価設定!$A$3:$F$477,6,FALSE))</f>
        <v>#N/A</v>
      </c>
      <c r="BN101" s="135"/>
      <c r="BO101" s="135"/>
      <c r="BP101" s="132"/>
      <c r="BQ101" s="135"/>
      <c r="BR101" s="136"/>
      <c r="BS101" s="136"/>
      <c r="BT101" s="127" t="str">
        <f t="shared" si="74"/>
        <v/>
      </c>
      <c r="BU101" s="127" t="str">
        <f t="shared" si="75"/>
        <v/>
      </c>
      <c r="BV101" s="126" t="str">
        <f t="shared" si="76"/>
        <v/>
      </c>
      <c r="BW101" s="126" t="str">
        <f t="shared" si="77"/>
        <v/>
      </c>
      <c r="BX101" s="128" t="str">
        <f t="shared" si="96"/>
        <v/>
      </c>
      <c r="BY101" s="124" t="str">
        <f t="shared" si="63"/>
        <v/>
      </c>
      <c r="BZ101" s="128" t="e">
        <f ca="1">IF(AND($AX101&lt;&gt;"",BV101&lt;&gt;"",BX101&gt;=IF(BX102="",0,BX102)),SUM(INDIRECT("by" &amp; ROW()-BX101+1):BY101),"")</f>
        <v>#N/A</v>
      </c>
      <c r="CA101" s="128" t="e">
        <f t="shared" ca="1" si="78"/>
        <v>#N/A</v>
      </c>
      <c r="CB101" s="128" t="e">
        <f t="shared" ca="1" si="79"/>
        <v>#N/A</v>
      </c>
      <c r="CC101" s="128" t="e">
        <f ca="1">IF(CB101="","",LEFT($AX101,3)&amp;TEXT(VLOOKUP(CB101,基本設定!$D$3:$E$50,2,FALSE),"100"))</f>
        <v>#N/A</v>
      </c>
      <c r="CD101" s="128" t="e">
        <f ca="1">IF(CC101="","",VLOOKUP(CC101,単価設定!$A$3:$F$477,6,FALSE))</f>
        <v>#N/A</v>
      </c>
      <c r="CE101" s="136"/>
      <c r="CF101" s="136"/>
      <c r="CG101" s="136"/>
      <c r="CH101" s="136"/>
      <c r="CI101" s="136"/>
      <c r="CJ101" s="136"/>
      <c r="CK101" s="128">
        <f t="shared" si="81"/>
        <v>0</v>
      </c>
      <c r="CL101" s="128" t="e">
        <f ca="1">SUM(CK$15:$CK101)</f>
        <v>#N/A</v>
      </c>
      <c r="CM101" s="128" t="e">
        <f t="shared" ca="1" si="82"/>
        <v>#N/A</v>
      </c>
      <c r="CN101" s="128" t="str">
        <f t="shared" si="98"/>
        <v/>
      </c>
      <c r="CO101" s="128" t="str">
        <f t="shared" si="83"/>
        <v/>
      </c>
      <c r="CP101" s="146" t="str">
        <f t="shared" si="84"/>
        <v/>
      </c>
      <c r="CQ101" s="146" t="str">
        <f t="shared" si="85"/>
        <v/>
      </c>
      <c r="CR101" s="146" t="str">
        <f t="shared" si="86"/>
        <v/>
      </c>
      <c r="CS101" s="146" t="str">
        <f t="shared" si="87"/>
        <v/>
      </c>
      <c r="CT101" s="128" t="e">
        <f ca="1">IF(BL101&lt;&gt;"",IF(COUNTIF(BL$15:BL101,BL101)=1,ROW(),""),"")</f>
        <v>#N/A</v>
      </c>
      <c r="CU101" s="128" t="e">
        <f ca="1">IF(CB101&lt;&gt;"",IF(COUNTIF(CB$15:CB101,CB101)=1,ROW(),""),"")</f>
        <v>#N/A</v>
      </c>
      <c r="CV101" s="128" t="str">
        <f>IF(CG101&lt;&gt;"",IF(COUNTIF(CG$15:CG101,CG101)=1,ROW(),""),"")</f>
        <v/>
      </c>
      <c r="CW101" s="146" t="str">
        <f>IF(CI101&lt;&gt;"",IF(COUNTIF(CI$15:CI101,CI101)=1,ROW(),""),"")</f>
        <v/>
      </c>
      <c r="CX101" s="128" t="str">
        <f t="shared" ca="1" si="88"/>
        <v/>
      </c>
      <c r="CY101" s="128" t="str">
        <f t="shared" ca="1" si="89"/>
        <v/>
      </c>
      <c r="CZ101" s="128" t="str">
        <f t="shared" ca="1" si="90"/>
        <v/>
      </c>
      <c r="DA101" s="146" t="str">
        <f t="shared" ca="1" si="91"/>
        <v/>
      </c>
      <c r="DC101" s="32"/>
      <c r="DD101" s="384" t="s">
        <v>121</v>
      </c>
      <c r="DE101" s="385"/>
      <c r="DF101" s="385"/>
      <c r="DG101" s="385"/>
      <c r="DH101" s="385"/>
      <c r="DI101" s="385"/>
      <c r="DJ101" s="385"/>
      <c r="DK101" s="385"/>
      <c r="DL101" s="385"/>
      <c r="DM101" s="385"/>
      <c r="DN101" s="385"/>
      <c r="DO101" s="385"/>
      <c r="DP101" s="385"/>
      <c r="DQ101" s="385"/>
      <c r="DR101" s="385"/>
      <c r="DS101" s="385"/>
      <c r="DT101" s="385"/>
      <c r="DU101" s="385"/>
      <c r="DV101" s="385"/>
      <c r="DW101" s="385"/>
      <c r="DX101" s="385"/>
      <c r="DY101" s="385"/>
      <c r="DZ101" s="385"/>
      <c r="EA101" s="385"/>
      <c r="EB101" s="385"/>
      <c r="EC101" s="385"/>
      <c r="ED101" s="385"/>
      <c r="EE101" s="385"/>
      <c r="EF101" s="385"/>
      <c r="EG101" s="385"/>
      <c r="EH101" s="385"/>
      <c r="EI101" s="385"/>
      <c r="EJ101" s="385"/>
      <c r="EK101" s="385"/>
      <c r="EL101" s="385"/>
      <c r="EM101" s="385"/>
      <c r="EN101" s="385"/>
      <c r="EO101" s="385"/>
      <c r="EP101" s="385"/>
      <c r="EQ101" s="385"/>
      <c r="ER101" s="385"/>
      <c r="ES101" s="385"/>
      <c r="ET101" s="385"/>
      <c r="EU101" s="385"/>
      <c r="EV101" s="385"/>
      <c r="EW101" s="385"/>
      <c r="EX101" s="385"/>
      <c r="EY101" s="385"/>
      <c r="EZ101" s="385"/>
      <c r="FA101" s="385"/>
      <c r="FB101" s="385"/>
      <c r="FC101" s="385"/>
      <c r="FD101" s="385"/>
      <c r="FE101" s="385"/>
      <c r="FF101" s="385"/>
      <c r="FG101" s="386"/>
    </row>
    <row r="102" spans="1:163" ht="18" customHeight="1" x14ac:dyDescent="0.15">
      <c r="A102" s="32"/>
      <c r="B102" s="303" t="s">
        <v>23</v>
      </c>
      <c r="C102" s="304"/>
      <c r="D102" s="304"/>
      <c r="E102" s="304"/>
      <c r="F102" s="304"/>
      <c r="G102" s="304"/>
      <c r="H102" s="304"/>
      <c r="I102" s="304"/>
      <c r="J102" s="304"/>
      <c r="K102" s="304"/>
      <c r="L102" s="304"/>
      <c r="M102" s="305"/>
      <c r="N102" s="387" t="str">
        <f ca="1">TEXT(RIGHT(CELL("filename",N102),LEN(CELL("filename",N102))-FIND("]",CELL("filename",N102))),"0000000000")</f>
        <v>（受給者番号）</v>
      </c>
      <c r="O102" s="388"/>
      <c r="P102" s="388"/>
      <c r="Q102" s="388"/>
      <c r="R102" s="388"/>
      <c r="S102" s="388"/>
      <c r="T102" s="388"/>
      <c r="U102" s="388"/>
      <c r="V102" s="388"/>
      <c r="W102" s="388"/>
      <c r="X102" s="388"/>
      <c r="Y102" s="388"/>
      <c r="Z102" s="388"/>
      <c r="AA102" s="388"/>
      <c r="AB102" s="388"/>
      <c r="AC102" s="388"/>
      <c r="AD102" s="388"/>
      <c r="AE102" s="389"/>
      <c r="AF102" s="303" t="s">
        <v>5</v>
      </c>
      <c r="AG102" s="304"/>
      <c r="AH102" s="304"/>
      <c r="AI102" s="304"/>
      <c r="AJ102" s="304"/>
      <c r="AK102" s="304"/>
      <c r="AL102" s="305"/>
      <c r="AM102" s="380" t="str">
        <f>請求書!$AB$7</f>
        <v>0</v>
      </c>
      <c r="AN102" s="380" t="str">
        <f>請求書!$AE$7</f>
        <v>0</v>
      </c>
      <c r="AO102" s="380" t="str">
        <f>請求書!$AH$7</f>
        <v>0</v>
      </c>
      <c r="AP102" s="380" t="str">
        <f>請求書!$AK$7</f>
        <v>0</v>
      </c>
      <c r="AQ102" s="380" t="str">
        <f>請求書!$AN$7</f>
        <v>0</v>
      </c>
      <c r="AR102" s="380" t="str">
        <f>請求書!$AQ$7</f>
        <v>0</v>
      </c>
      <c r="AS102" s="380" t="str">
        <f>請求書!$AT$7</f>
        <v>0</v>
      </c>
      <c r="AT102" s="380" t="str">
        <f>請求書!$AW$7</f>
        <v>0</v>
      </c>
      <c r="AU102" s="380" t="str">
        <f>請求書!$AZ$7</f>
        <v>0</v>
      </c>
      <c r="AV102" s="380" t="str">
        <f>請求書!$BC$7</f>
        <v>0</v>
      </c>
      <c r="AX102" s="90" t="e">
        <f ca="1">$BC$5</f>
        <v>#N/A</v>
      </c>
      <c r="AY102" s="132"/>
      <c r="AZ102" s="133"/>
      <c r="BA102" s="134"/>
      <c r="BB102" s="134"/>
      <c r="BC102" s="127" t="str">
        <f t="shared" si="67"/>
        <v/>
      </c>
      <c r="BD102" s="127" t="str">
        <f t="shared" si="68"/>
        <v/>
      </c>
      <c r="BE102" s="126" t="str">
        <f t="shared" si="69"/>
        <v/>
      </c>
      <c r="BF102" s="126" t="str">
        <f t="shared" si="70"/>
        <v/>
      </c>
      <c r="BG102" s="128" t="str">
        <f t="shared" si="94"/>
        <v/>
      </c>
      <c r="BH102" s="124" t="str">
        <f t="shared" si="62"/>
        <v/>
      </c>
      <c r="BI102" s="128" t="e">
        <f ca="1">IF(AND($AX102&lt;&gt;"",BE102&lt;&gt;"",BG102&gt;=IF(BG103="",0,BG103)),SUM(INDIRECT("bh"&amp;ROW()-BG102+1):BH102),"")</f>
        <v>#N/A</v>
      </c>
      <c r="BJ102" s="128" t="e">
        <f t="shared" ca="1" si="71"/>
        <v>#N/A</v>
      </c>
      <c r="BK102" s="128" t="e">
        <f t="shared" ca="1" si="72"/>
        <v>#N/A</v>
      </c>
      <c r="BL102" s="128" t="e">
        <f ca="1">IF(BK102="","",LEFT(AX102,3)&amp;TEXT(VLOOKUP(BK102,基本設定!$D$3:$E$50,2,FALSE),"000"))</f>
        <v>#N/A</v>
      </c>
      <c r="BM102" s="128" t="e">
        <f ca="1">IF(BL102="","",VLOOKUP(BL102,単価設定!$A$3:$F$477,6,FALSE))</f>
        <v>#N/A</v>
      </c>
      <c r="BN102" s="135"/>
      <c r="BO102" s="135"/>
      <c r="BP102" s="132"/>
      <c r="BQ102" s="135"/>
      <c r="BR102" s="136"/>
      <c r="BS102" s="136"/>
      <c r="BT102" s="127" t="str">
        <f t="shared" si="74"/>
        <v/>
      </c>
      <c r="BU102" s="127" t="str">
        <f t="shared" si="75"/>
        <v/>
      </c>
      <c r="BV102" s="126" t="str">
        <f t="shared" si="76"/>
        <v/>
      </c>
      <c r="BW102" s="126" t="str">
        <f t="shared" si="77"/>
        <v/>
      </c>
      <c r="BX102" s="128" t="str">
        <f t="shared" si="96"/>
        <v/>
      </c>
      <c r="BY102" s="124" t="str">
        <f t="shared" si="63"/>
        <v/>
      </c>
      <c r="BZ102" s="128" t="e">
        <f ca="1">IF(AND($AX102&lt;&gt;"",BV102&lt;&gt;"",BX102&gt;=IF(BX103="",0,BX103)),SUM(INDIRECT("by" &amp; ROW()-BX102+1):BY102),"")</f>
        <v>#N/A</v>
      </c>
      <c r="CA102" s="128" t="e">
        <f t="shared" ca="1" si="78"/>
        <v>#N/A</v>
      </c>
      <c r="CB102" s="128" t="e">
        <f t="shared" ca="1" si="79"/>
        <v>#N/A</v>
      </c>
      <c r="CC102" s="128" t="e">
        <f ca="1">IF(CB102="","",LEFT($AX102,3)&amp;TEXT(VLOOKUP(CB102,基本設定!$D$3:$E$50,2,FALSE),"100"))</f>
        <v>#N/A</v>
      </c>
      <c r="CD102" s="128" t="e">
        <f ca="1">IF(CC102="","",VLOOKUP(CC102,単価設定!$A$3:$F$477,6,FALSE))</f>
        <v>#N/A</v>
      </c>
      <c r="CE102" s="136"/>
      <c r="CF102" s="136"/>
      <c r="CG102" s="136"/>
      <c r="CH102" s="136"/>
      <c r="CI102" s="136"/>
      <c r="CJ102" s="136"/>
      <c r="CK102" s="128">
        <f t="shared" si="81"/>
        <v>0</v>
      </c>
      <c r="CL102" s="128" t="e">
        <f ca="1">SUM(CK$15:$CK102)</f>
        <v>#N/A</v>
      </c>
      <c r="CM102" s="128" t="e">
        <f t="shared" ca="1" si="82"/>
        <v>#N/A</v>
      </c>
      <c r="CN102" s="128" t="str">
        <f t="shared" si="98"/>
        <v/>
      </c>
      <c r="CO102" s="128" t="str">
        <f t="shared" si="83"/>
        <v/>
      </c>
      <c r="CP102" s="146" t="str">
        <f t="shared" si="84"/>
        <v/>
      </c>
      <c r="CQ102" s="146" t="str">
        <f t="shared" si="85"/>
        <v/>
      </c>
      <c r="CR102" s="146" t="str">
        <f t="shared" si="86"/>
        <v/>
      </c>
      <c r="CS102" s="146" t="str">
        <f t="shared" si="87"/>
        <v/>
      </c>
      <c r="CT102" s="128" t="e">
        <f ca="1">IF(BL102&lt;&gt;"",IF(COUNTIF(BL$15:BL102,BL102)=1,ROW(),""),"")</f>
        <v>#N/A</v>
      </c>
      <c r="CU102" s="128" t="e">
        <f ca="1">IF(CB102&lt;&gt;"",IF(COUNTIF(CB$15:CB102,CB102)=1,ROW(),""),"")</f>
        <v>#N/A</v>
      </c>
      <c r="CV102" s="128" t="str">
        <f>IF(CG102&lt;&gt;"",IF(COUNTIF(CG$15:CG102,CG102)=1,ROW(),""),"")</f>
        <v/>
      </c>
      <c r="CW102" s="146" t="str">
        <f>IF(CI102&lt;&gt;"",IF(COUNTIF(CI$15:CI102,CI102)=1,ROW(),""),"")</f>
        <v/>
      </c>
      <c r="CX102" s="128" t="str">
        <f t="shared" ca="1" si="88"/>
        <v/>
      </c>
      <c r="CY102" s="128" t="str">
        <f t="shared" ca="1" si="89"/>
        <v/>
      </c>
      <c r="CZ102" s="128" t="str">
        <f t="shared" ca="1" si="90"/>
        <v/>
      </c>
      <c r="DA102" s="146" t="str">
        <f t="shared" ca="1" si="91"/>
        <v/>
      </c>
      <c r="DC102" s="32"/>
      <c r="DD102" s="384"/>
      <c r="DE102" s="385"/>
      <c r="DF102" s="385"/>
      <c r="DG102" s="385"/>
      <c r="DH102" s="385"/>
      <c r="DI102" s="385"/>
      <c r="DJ102" s="385"/>
      <c r="DK102" s="385"/>
      <c r="DL102" s="385"/>
      <c r="DM102" s="385"/>
      <c r="DN102" s="385"/>
      <c r="DO102" s="385"/>
      <c r="DP102" s="385"/>
      <c r="DQ102" s="385"/>
      <c r="DR102" s="385"/>
      <c r="DS102" s="385"/>
      <c r="DT102" s="385"/>
      <c r="DU102" s="385"/>
      <c r="DV102" s="385"/>
      <c r="DW102" s="385"/>
      <c r="DX102" s="385"/>
      <c r="DY102" s="385"/>
      <c r="DZ102" s="385"/>
      <c r="EA102" s="385"/>
      <c r="EB102" s="385"/>
      <c r="EC102" s="385"/>
      <c r="ED102" s="385"/>
      <c r="EE102" s="385"/>
      <c r="EF102" s="385"/>
      <c r="EG102" s="385"/>
      <c r="EH102" s="385"/>
      <c r="EI102" s="385"/>
      <c r="EJ102" s="385"/>
      <c r="EK102" s="385"/>
      <c r="EL102" s="385"/>
      <c r="EM102" s="385"/>
      <c r="EN102" s="385"/>
      <c r="EO102" s="385"/>
      <c r="EP102" s="385"/>
      <c r="EQ102" s="385"/>
      <c r="ER102" s="385"/>
      <c r="ES102" s="385"/>
      <c r="ET102" s="385"/>
      <c r="EU102" s="385"/>
      <c r="EV102" s="385"/>
      <c r="EW102" s="385"/>
      <c r="EX102" s="385"/>
      <c r="EY102" s="385"/>
      <c r="EZ102" s="385"/>
      <c r="FA102" s="385"/>
      <c r="FB102" s="385"/>
      <c r="FC102" s="385"/>
      <c r="FD102" s="385"/>
      <c r="FE102" s="385"/>
      <c r="FF102" s="385"/>
      <c r="FG102" s="386"/>
    </row>
    <row r="103" spans="1:163" ht="18" customHeight="1" x14ac:dyDescent="0.15">
      <c r="A103" s="32"/>
      <c r="B103" s="211"/>
      <c r="C103" s="212"/>
      <c r="D103" s="212"/>
      <c r="E103" s="212"/>
      <c r="F103" s="212"/>
      <c r="G103" s="212"/>
      <c r="H103" s="212"/>
      <c r="I103" s="212"/>
      <c r="J103" s="212"/>
      <c r="K103" s="212"/>
      <c r="L103" s="212"/>
      <c r="M103" s="213"/>
      <c r="N103" s="390"/>
      <c r="O103" s="391"/>
      <c r="P103" s="391"/>
      <c r="Q103" s="391"/>
      <c r="R103" s="391"/>
      <c r="S103" s="391"/>
      <c r="T103" s="391"/>
      <c r="U103" s="391"/>
      <c r="V103" s="391"/>
      <c r="W103" s="391"/>
      <c r="X103" s="391"/>
      <c r="Y103" s="391"/>
      <c r="Z103" s="391"/>
      <c r="AA103" s="391"/>
      <c r="AB103" s="391"/>
      <c r="AC103" s="391"/>
      <c r="AD103" s="391"/>
      <c r="AE103" s="392"/>
      <c r="AF103" s="211"/>
      <c r="AG103" s="212"/>
      <c r="AH103" s="212"/>
      <c r="AI103" s="212"/>
      <c r="AJ103" s="212"/>
      <c r="AK103" s="212"/>
      <c r="AL103" s="213"/>
      <c r="AM103" s="381"/>
      <c r="AN103" s="381"/>
      <c r="AO103" s="381"/>
      <c r="AP103" s="381"/>
      <c r="AQ103" s="381"/>
      <c r="AR103" s="381"/>
      <c r="AS103" s="381"/>
      <c r="AT103" s="381"/>
      <c r="AU103" s="381"/>
      <c r="AV103" s="381"/>
      <c r="AX103" s="90" t="e">
        <f t="shared" ca="1" si="64"/>
        <v>#N/A</v>
      </c>
      <c r="AY103" s="132"/>
      <c r="AZ103" s="133"/>
      <c r="BA103" s="134"/>
      <c r="BB103" s="134"/>
      <c r="BC103" s="127" t="str">
        <f t="shared" si="67"/>
        <v/>
      </c>
      <c r="BD103" s="127" t="str">
        <f t="shared" si="68"/>
        <v/>
      </c>
      <c r="BE103" s="126" t="str">
        <f t="shared" si="69"/>
        <v/>
      </c>
      <c r="BF103" s="126" t="str">
        <f t="shared" si="70"/>
        <v/>
      </c>
      <c r="BG103" s="128" t="str">
        <f t="shared" si="94"/>
        <v/>
      </c>
      <c r="BH103" s="124" t="str">
        <f t="shared" si="62"/>
        <v/>
      </c>
      <c r="BI103" s="128" t="e">
        <f ca="1">IF(AND($AX103&lt;&gt;"",BE103&lt;&gt;"",BG103&gt;=IF(BG104="",0,BG104)),SUM(INDIRECT("bh"&amp;ROW()-BG103+1):BH103),"")</f>
        <v>#N/A</v>
      </c>
      <c r="BJ103" s="128" t="e">
        <f t="shared" ca="1" si="71"/>
        <v>#N/A</v>
      </c>
      <c r="BK103" s="128" t="e">
        <f t="shared" ca="1" si="72"/>
        <v>#N/A</v>
      </c>
      <c r="BL103" s="128" t="e">
        <f ca="1">IF(BK103="","",LEFT(AX103,3)&amp;TEXT(VLOOKUP(BK103,基本設定!$D$3:$E$50,2,FALSE),"000"))</f>
        <v>#N/A</v>
      </c>
      <c r="BM103" s="128" t="e">
        <f ca="1">IF(BL103="","",VLOOKUP(BL103,単価設定!$A$3:$F$477,6,FALSE))</f>
        <v>#N/A</v>
      </c>
      <c r="BN103" s="135"/>
      <c r="BO103" s="135"/>
      <c r="BP103" s="132"/>
      <c r="BQ103" s="135"/>
      <c r="BR103" s="136"/>
      <c r="BS103" s="136"/>
      <c r="BT103" s="127" t="str">
        <f t="shared" si="74"/>
        <v/>
      </c>
      <c r="BU103" s="127" t="str">
        <f t="shared" si="75"/>
        <v/>
      </c>
      <c r="BV103" s="126" t="str">
        <f t="shared" si="76"/>
        <v/>
      </c>
      <c r="BW103" s="126" t="str">
        <f t="shared" si="77"/>
        <v/>
      </c>
      <c r="BX103" s="128" t="str">
        <f t="shared" si="96"/>
        <v/>
      </c>
      <c r="BY103" s="124" t="str">
        <f t="shared" si="63"/>
        <v/>
      </c>
      <c r="BZ103" s="128" t="e">
        <f ca="1">IF(AND($AX103&lt;&gt;"",BV103&lt;&gt;"",BX103&gt;=IF(BX104="",0,BX104)),SUM(INDIRECT("by" &amp; ROW()-BX103+1):BY103),"")</f>
        <v>#N/A</v>
      </c>
      <c r="CA103" s="128" t="e">
        <f t="shared" ca="1" si="78"/>
        <v>#N/A</v>
      </c>
      <c r="CB103" s="128" t="e">
        <f t="shared" ca="1" si="79"/>
        <v>#N/A</v>
      </c>
      <c r="CC103" s="128" t="e">
        <f ca="1">IF(CB103="","",LEFT($AX103,3)&amp;TEXT(VLOOKUP(CB103,基本設定!$D$3:$E$50,2,FALSE),"100"))</f>
        <v>#N/A</v>
      </c>
      <c r="CD103" s="128" t="e">
        <f ca="1">IF(CC103="","",VLOOKUP(CC103,単価設定!$A$3:$F$477,6,FALSE))</f>
        <v>#N/A</v>
      </c>
      <c r="CE103" s="136"/>
      <c r="CF103" s="136"/>
      <c r="CG103" s="136"/>
      <c r="CH103" s="136"/>
      <c r="CI103" s="136"/>
      <c r="CJ103" s="136"/>
      <c r="CK103" s="128">
        <f t="shared" si="81"/>
        <v>0</v>
      </c>
      <c r="CL103" s="128" t="e">
        <f ca="1">SUM(CK$15:$CK103)</f>
        <v>#N/A</v>
      </c>
      <c r="CM103" s="128" t="e">
        <f t="shared" ca="1" si="82"/>
        <v>#N/A</v>
      </c>
      <c r="CN103" s="128" t="str">
        <f t="shared" si="98"/>
        <v/>
      </c>
      <c r="CO103" s="128" t="str">
        <f t="shared" si="83"/>
        <v/>
      </c>
      <c r="CP103" s="146" t="str">
        <f t="shared" si="84"/>
        <v/>
      </c>
      <c r="CQ103" s="146" t="str">
        <f t="shared" si="85"/>
        <v/>
      </c>
      <c r="CR103" s="146" t="str">
        <f t="shared" si="86"/>
        <v/>
      </c>
      <c r="CS103" s="146" t="str">
        <f t="shared" si="87"/>
        <v/>
      </c>
      <c r="CT103" s="128" t="e">
        <f ca="1">IF(BL103&lt;&gt;"",IF(COUNTIF(BL$15:BL103,BL103)=1,ROW(),""),"")</f>
        <v>#N/A</v>
      </c>
      <c r="CU103" s="128" t="e">
        <f ca="1">IF(CB103&lt;&gt;"",IF(COUNTIF(CB$15:CB103,CB103)=1,ROW(),""),"")</f>
        <v>#N/A</v>
      </c>
      <c r="CV103" s="128" t="str">
        <f>IF(CG103&lt;&gt;"",IF(COUNTIF(CG$15:CG103,CG103)=1,ROW(),""),"")</f>
        <v/>
      </c>
      <c r="CW103" s="146" t="str">
        <f>IF(CI103&lt;&gt;"",IF(COUNTIF(CI$15:CI103,CI103)=1,ROW(),""),"")</f>
        <v/>
      </c>
      <c r="CX103" s="128" t="str">
        <f t="shared" ca="1" si="88"/>
        <v/>
      </c>
      <c r="CY103" s="128" t="str">
        <f t="shared" ca="1" si="89"/>
        <v/>
      </c>
      <c r="CZ103" s="128" t="str">
        <f t="shared" ca="1" si="90"/>
        <v/>
      </c>
      <c r="DA103" s="146" t="str">
        <f t="shared" ca="1" si="91"/>
        <v/>
      </c>
      <c r="DC103" s="32"/>
      <c r="DD103" s="61"/>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53"/>
      <c r="FF103" s="153"/>
      <c r="FG103" s="62"/>
    </row>
    <row r="104" spans="1:163" ht="18" customHeight="1" x14ac:dyDescent="0.15">
      <c r="A104" s="32"/>
      <c r="B104" s="210" t="s">
        <v>758</v>
      </c>
      <c r="C104" s="210"/>
      <c r="D104" s="210"/>
      <c r="E104" s="210"/>
      <c r="F104" s="210"/>
      <c r="G104" s="210"/>
      <c r="H104" s="210"/>
      <c r="I104" s="210"/>
      <c r="J104" s="210"/>
      <c r="K104" s="210"/>
      <c r="L104" s="210"/>
      <c r="M104" s="210"/>
      <c r="N104" s="210" t="e">
        <f ca="1">VLOOKUP(N102,受給者一覧!$B$3:$P$502,2,FALSE)</f>
        <v>#N/A</v>
      </c>
      <c r="O104" s="210"/>
      <c r="P104" s="210"/>
      <c r="Q104" s="210"/>
      <c r="R104" s="210"/>
      <c r="S104" s="210"/>
      <c r="T104" s="210"/>
      <c r="U104" s="210"/>
      <c r="V104" s="210"/>
      <c r="W104" s="210"/>
      <c r="X104" s="210"/>
      <c r="Y104" s="210"/>
      <c r="Z104" s="210"/>
      <c r="AA104" s="210"/>
      <c r="AB104" s="210"/>
      <c r="AC104" s="210"/>
      <c r="AD104" s="210"/>
      <c r="AE104" s="210"/>
      <c r="AF104" s="332" t="s">
        <v>39</v>
      </c>
      <c r="AG104" s="332"/>
      <c r="AH104" s="332"/>
      <c r="AI104" s="332"/>
      <c r="AJ104" s="332"/>
      <c r="AK104" s="332"/>
      <c r="AL104" s="332"/>
      <c r="AM104" s="382" t="str">
        <f>IF(請求書!$AH$12="","",請求書!$AH$12)</f>
        <v xml:space="preserve">
</v>
      </c>
      <c r="AN104" s="382"/>
      <c r="AO104" s="382"/>
      <c r="AP104" s="382"/>
      <c r="AQ104" s="382"/>
      <c r="AR104" s="382"/>
      <c r="AS104" s="382"/>
      <c r="AT104" s="382"/>
      <c r="AU104" s="382"/>
      <c r="AV104" s="382"/>
      <c r="AX104" s="90" t="e">
        <f t="shared" ca="1" si="64"/>
        <v>#N/A</v>
      </c>
      <c r="AY104" s="132"/>
      <c r="AZ104" s="133"/>
      <c r="BA104" s="134"/>
      <c r="BB104" s="134"/>
      <c r="BC104" s="127" t="str">
        <f t="shared" si="67"/>
        <v/>
      </c>
      <c r="BD104" s="127" t="str">
        <f t="shared" si="68"/>
        <v/>
      </c>
      <c r="BE104" s="126" t="str">
        <f t="shared" si="69"/>
        <v/>
      </c>
      <c r="BF104" s="126" t="str">
        <f t="shared" si="70"/>
        <v/>
      </c>
      <c r="BG104" s="128" t="str">
        <f t="shared" si="94"/>
        <v/>
      </c>
      <c r="BH104" s="124" t="str">
        <f t="shared" si="62"/>
        <v/>
      </c>
      <c r="BI104" s="128" t="e">
        <f ca="1">IF(AND($AX104&lt;&gt;"",BE104&lt;&gt;"",BG104&gt;=IF(BG105="",0,BG105)),SUM(INDIRECT("bh"&amp;ROW()-BG104+1):BH104),"")</f>
        <v>#N/A</v>
      </c>
      <c r="BJ104" s="128" t="e">
        <f t="shared" ca="1" si="71"/>
        <v>#N/A</v>
      </c>
      <c r="BK104" s="128" t="e">
        <f t="shared" ca="1" si="72"/>
        <v>#N/A</v>
      </c>
      <c r="BL104" s="128" t="e">
        <f ca="1">IF(BK104="","",LEFT(AX104,3)&amp;TEXT(VLOOKUP(BK104,基本設定!$D$3:$E$50,2,FALSE),"000"))</f>
        <v>#N/A</v>
      </c>
      <c r="BM104" s="128" t="e">
        <f ca="1">IF(BL104="","",VLOOKUP(BL104,単価設定!$A$3:$F$477,6,FALSE))</f>
        <v>#N/A</v>
      </c>
      <c r="BN104" s="135"/>
      <c r="BO104" s="135"/>
      <c r="BP104" s="132"/>
      <c r="BQ104" s="135"/>
      <c r="BR104" s="136"/>
      <c r="BS104" s="136"/>
      <c r="BT104" s="127" t="str">
        <f t="shared" si="74"/>
        <v/>
      </c>
      <c r="BU104" s="127" t="str">
        <f t="shared" si="75"/>
        <v/>
      </c>
      <c r="BV104" s="126" t="str">
        <f t="shared" si="76"/>
        <v/>
      </c>
      <c r="BW104" s="126" t="str">
        <f t="shared" si="77"/>
        <v/>
      </c>
      <c r="BX104" s="128" t="str">
        <f t="shared" si="96"/>
        <v/>
      </c>
      <c r="BY104" s="124" t="str">
        <f t="shared" si="63"/>
        <v/>
      </c>
      <c r="BZ104" s="128" t="e">
        <f ca="1">IF(AND($AX104&lt;&gt;"",BV104&lt;&gt;"",BX104&gt;=IF(BX105="",0,BX105)),SUM(INDIRECT("by" &amp; ROW()-BX104+1):BY104),"")</f>
        <v>#N/A</v>
      </c>
      <c r="CA104" s="128" t="e">
        <f t="shared" ca="1" si="78"/>
        <v>#N/A</v>
      </c>
      <c r="CB104" s="128" t="e">
        <f t="shared" ca="1" si="79"/>
        <v>#N/A</v>
      </c>
      <c r="CC104" s="128" t="e">
        <f ca="1">IF(CB104="","",LEFT($AX104,3)&amp;TEXT(VLOOKUP(CB104,基本設定!$D$3:$E$50,2,FALSE),"100"))</f>
        <v>#N/A</v>
      </c>
      <c r="CD104" s="128" t="e">
        <f ca="1">IF(CC104="","",VLOOKUP(CC104,単価設定!$A$3:$F$477,6,FALSE))</f>
        <v>#N/A</v>
      </c>
      <c r="CE104" s="136"/>
      <c r="CF104" s="136"/>
      <c r="CG104" s="136"/>
      <c r="CH104" s="136"/>
      <c r="CI104" s="136"/>
      <c r="CJ104" s="136"/>
      <c r="CK104" s="128">
        <f t="shared" si="81"/>
        <v>0</v>
      </c>
      <c r="CL104" s="128" t="e">
        <f ca="1">SUM(CK$15:$CK104)</f>
        <v>#N/A</v>
      </c>
      <c r="CM104" s="128" t="e">
        <f t="shared" ca="1" si="82"/>
        <v>#N/A</v>
      </c>
      <c r="CN104" s="128" t="str">
        <f t="shared" si="98"/>
        <v/>
      </c>
      <c r="CO104" s="128" t="str">
        <f t="shared" si="83"/>
        <v/>
      </c>
      <c r="CP104" s="146" t="str">
        <f t="shared" si="84"/>
        <v/>
      </c>
      <c r="CQ104" s="146" t="str">
        <f t="shared" si="85"/>
        <v/>
      </c>
      <c r="CR104" s="146" t="str">
        <f t="shared" si="86"/>
        <v/>
      </c>
      <c r="CS104" s="146" t="str">
        <f t="shared" si="87"/>
        <v/>
      </c>
      <c r="CT104" s="128" t="e">
        <f ca="1">IF(BL104&lt;&gt;"",IF(COUNTIF(BL$15:BL104,BL104)=1,ROW(),""),"")</f>
        <v>#N/A</v>
      </c>
      <c r="CU104" s="128" t="e">
        <f ca="1">IF(CB104&lt;&gt;"",IF(COUNTIF(CB$15:CB104,CB104)=1,ROW(),""),"")</f>
        <v>#N/A</v>
      </c>
      <c r="CV104" s="128" t="str">
        <f>IF(CG104&lt;&gt;"",IF(COUNTIF(CG$15:CG104,CG104)=1,ROW(),""),"")</f>
        <v/>
      </c>
      <c r="CW104" s="146" t="str">
        <f>IF(CI104&lt;&gt;"",IF(COUNTIF(CI$15:CI104,CI104)=1,ROW(),""),"")</f>
        <v/>
      </c>
      <c r="CX104" s="128" t="str">
        <f t="shared" ca="1" si="88"/>
        <v/>
      </c>
      <c r="CY104" s="128" t="str">
        <f t="shared" ca="1" si="89"/>
        <v/>
      </c>
      <c r="CZ104" s="128" t="str">
        <f t="shared" ca="1" si="90"/>
        <v/>
      </c>
      <c r="DA104" s="146" t="str">
        <f t="shared" ca="1" si="91"/>
        <v/>
      </c>
      <c r="DC104" s="32"/>
      <c r="DD104" s="65"/>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41" t="str">
        <f>TEXT(請求書!$D$15,"GGG")</f>
        <v>明治</v>
      </c>
      <c r="EK104" s="364"/>
      <c r="EL104" s="364"/>
      <c r="EM104" s="342"/>
      <c r="EN104" s="341" t="str">
        <f>LEFT(TEXT(請求書!$D$15,"EE"),1)</f>
        <v>3</v>
      </c>
      <c r="EO104" s="364"/>
      <c r="EP104" s="342"/>
      <c r="EQ104" s="341" t="str">
        <f>RIGHT(TEXT(請求書!$D$15,"EE"),1)</f>
        <v>3</v>
      </c>
      <c r="ER104" s="364"/>
      <c r="ES104" s="342"/>
      <c r="ET104" s="341" t="s">
        <v>1</v>
      </c>
      <c r="EU104" s="364"/>
      <c r="EV104" s="342"/>
      <c r="EW104" s="341" t="str">
        <f>LEFT(TEXT(請求書!$D$15,"MM"),1)</f>
        <v>0</v>
      </c>
      <c r="EX104" s="364"/>
      <c r="EY104" s="342"/>
      <c r="EZ104" s="341" t="str">
        <f>RIGHT(TEXT(請求書!$D$15,"MM"),1)</f>
        <v>1</v>
      </c>
      <c r="FA104" s="364"/>
      <c r="FB104" s="342"/>
      <c r="FC104" s="341" t="s">
        <v>11</v>
      </c>
      <c r="FD104" s="364"/>
      <c r="FE104" s="364"/>
      <c r="FF104" s="342"/>
      <c r="FG104" s="64"/>
    </row>
    <row r="105" spans="1:163" ht="18" customHeight="1" x14ac:dyDescent="0.15">
      <c r="A105" s="32"/>
      <c r="B105" s="346" t="s">
        <v>36</v>
      </c>
      <c r="C105" s="347"/>
      <c r="D105" s="347"/>
      <c r="E105" s="347"/>
      <c r="F105" s="347"/>
      <c r="G105" s="347"/>
      <c r="H105" s="348"/>
      <c r="I105" s="365" t="e">
        <f ca="1">IF(OR(INT(TEXT(基本情報!$L$7,"yyyymm"))&lt;INT(TEXT($BD$5,"yyyymm")),INT(TEXT(基本情報!$L$7,"yyyymm"))&gt;INT(TEXT($BE$5,"yyyymm"))),"期間外",$BB$5)</f>
        <v>#N/A</v>
      </c>
      <c r="J105" s="366"/>
      <c r="K105" s="366"/>
      <c r="L105" s="366"/>
      <c r="M105" s="366"/>
      <c r="N105" s="366"/>
      <c r="O105" s="367"/>
      <c r="P105" s="346" t="s">
        <v>37</v>
      </c>
      <c r="Q105" s="347"/>
      <c r="R105" s="347"/>
      <c r="S105" s="347"/>
      <c r="T105" s="347"/>
      <c r="U105" s="347"/>
      <c r="V105" s="348"/>
      <c r="W105" s="368" t="e">
        <f ca="1">IF(OR(INT(TEXT(基本情報!$L$7,"yyyymm"))&lt;INT(TEXT($BL$5,"yyyymm")),INT(TEXT(基本情報!$L$7,"yyyymm"))&gt;INT(IF($BO$6="","999999",TEXT($BO$6,"yyyymm")))),"期間外",$BK$5)</f>
        <v>#N/A</v>
      </c>
      <c r="X105" s="369"/>
      <c r="Y105" s="369"/>
      <c r="Z105" s="369"/>
      <c r="AA105" s="369"/>
      <c r="AB105" s="369"/>
      <c r="AC105" s="369"/>
      <c r="AD105" s="369"/>
      <c r="AE105" s="370"/>
      <c r="AF105" s="332"/>
      <c r="AG105" s="332"/>
      <c r="AH105" s="332"/>
      <c r="AI105" s="332"/>
      <c r="AJ105" s="332"/>
      <c r="AK105" s="332"/>
      <c r="AL105" s="332"/>
      <c r="AM105" s="382"/>
      <c r="AN105" s="382"/>
      <c r="AO105" s="382"/>
      <c r="AP105" s="382"/>
      <c r="AQ105" s="382"/>
      <c r="AR105" s="382"/>
      <c r="AS105" s="382"/>
      <c r="AT105" s="382"/>
      <c r="AU105" s="382"/>
      <c r="AV105" s="382"/>
      <c r="AX105" s="90" t="e">
        <f t="shared" ca="1" si="64"/>
        <v>#N/A</v>
      </c>
      <c r="AY105" s="132"/>
      <c r="AZ105" s="133"/>
      <c r="BA105" s="134"/>
      <c r="BB105" s="134"/>
      <c r="BC105" s="127" t="str">
        <f t="shared" si="67"/>
        <v/>
      </c>
      <c r="BD105" s="127" t="str">
        <f t="shared" si="68"/>
        <v/>
      </c>
      <c r="BE105" s="126" t="str">
        <f t="shared" si="69"/>
        <v/>
      </c>
      <c r="BF105" s="126" t="str">
        <f t="shared" si="70"/>
        <v/>
      </c>
      <c r="BG105" s="128" t="str">
        <f t="shared" si="94"/>
        <v/>
      </c>
      <c r="BH105" s="124" t="str">
        <f t="shared" si="62"/>
        <v/>
      </c>
      <c r="BI105" s="128" t="e">
        <f ca="1">IF(AND($AX105&lt;&gt;"",BE105&lt;&gt;"",BG105&gt;=IF(BG106="",0,BG106)),SUM(INDIRECT("bh"&amp;ROW()-BG105+1):BH105),"")</f>
        <v>#N/A</v>
      </c>
      <c r="BJ105" s="128" t="e">
        <f t="shared" ca="1" si="71"/>
        <v>#N/A</v>
      </c>
      <c r="BK105" s="128" t="e">
        <f t="shared" ca="1" si="72"/>
        <v>#N/A</v>
      </c>
      <c r="BL105" s="128" t="e">
        <f ca="1">IF(BK105="","",LEFT(AX105,3)&amp;TEXT(VLOOKUP(BK105,基本設定!$D$3:$E$50,2,FALSE),"000"))</f>
        <v>#N/A</v>
      </c>
      <c r="BM105" s="128" t="e">
        <f ca="1">IF(BL105="","",VLOOKUP(BL105,単価設定!$A$3:$F$477,6,FALSE))</f>
        <v>#N/A</v>
      </c>
      <c r="BN105" s="135"/>
      <c r="BO105" s="135"/>
      <c r="BP105" s="132"/>
      <c r="BQ105" s="135"/>
      <c r="BR105" s="136"/>
      <c r="BS105" s="136"/>
      <c r="BT105" s="127" t="str">
        <f t="shared" si="74"/>
        <v/>
      </c>
      <c r="BU105" s="127" t="str">
        <f t="shared" si="75"/>
        <v/>
      </c>
      <c r="BV105" s="126" t="str">
        <f t="shared" si="76"/>
        <v/>
      </c>
      <c r="BW105" s="126" t="str">
        <f t="shared" si="77"/>
        <v/>
      </c>
      <c r="BX105" s="128" t="str">
        <f t="shared" si="96"/>
        <v/>
      </c>
      <c r="BY105" s="124" t="str">
        <f t="shared" si="63"/>
        <v/>
      </c>
      <c r="BZ105" s="128" t="e">
        <f ca="1">IF(AND($AX105&lt;&gt;"",BV105&lt;&gt;"",BX105&gt;=IF(BX106="",0,BX106)),SUM(INDIRECT("by" &amp; ROW()-BX105+1):BY105),"")</f>
        <v>#N/A</v>
      </c>
      <c r="CA105" s="128" t="e">
        <f t="shared" ca="1" si="78"/>
        <v>#N/A</v>
      </c>
      <c r="CB105" s="128" t="e">
        <f t="shared" ca="1" si="79"/>
        <v>#N/A</v>
      </c>
      <c r="CC105" s="128" t="e">
        <f ca="1">IF(CB105="","",LEFT($AX105,3)&amp;TEXT(VLOOKUP(CB105,基本設定!$D$3:$E$50,2,FALSE),"100"))</f>
        <v>#N/A</v>
      </c>
      <c r="CD105" s="128" t="e">
        <f ca="1">IF(CC105="","",VLOOKUP(CC105,単価設定!$A$3:$F$477,6,FALSE))</f>
        <v>#N/A</v>
      </c>
      <c r="CE105" s="136"/>
      <c r="CF105" s="136"/>
      <c r="CG105" s="136"/>
      <c r="CH105" s="136"/>
      <c r="CI105" s="136"/>
      <c r="CJ105" s="136"/>
      <c r="CK105" s="128">
        <f t="shared" si="81"/>
        <v>0</v>
      </c>
      <c r="CL105" s="128" t="e">
        <f ca="1">SUM(CK$15:$CK105)</f>
        <v>#N/A</v>
      </c>
      <c r="CM105" s="128" t="e">
        <f t="shared" ca="1" si="82"/>
        <v>#N/A</v>
      </c>
      <c r="CN105" s="128" t="str">
        <f t="shared" si="98"/>
        <v/>
      </c>
      <c r="CO105" s="128" t="str">
        <f t="shared" si="83"/>
        <v/>
      </c>
      <c r="CP105" s="146" t="str">
        <f t="shared" si="84"/>
        <v/>
      </c>
      <c r="CQ105" s="146" t="str">
        <f t="shared" si="85"/>
        <v/>
      </c>
      <c r="CR105" s="146" t="str">
        <f t="shared" si="86"/>
        <v/>
      </c>
      <c r="CS105" s="146" t="str">
        <f t="shared" si="87"/>
        <v/>
      </c>
      <c r="CT105" s="128" t="e">
        <f ca="1">IF(BL105&lt;&gt;"",IF(COUNTIF(BL$15:BL105,BL105)=1,ROW(),""),"")</f>
        <v>#N/A</v>
      </c>
      <c r="CU105" s="128" t="e">
        <f ca="1">IF(CB105&lt;&gt;"",IF(COUNTIF(CB$15:CB105,CB105)=1,ROW(),""),"")</f>
        <v>#N/A</v>
      </c>
      <c r="CV105" s="128" t="str">
        <f>IF(CG105&lt;&gt;"",IF(COUNTIF(CG$15:CG105,CG105)=1,ROW(),""),"")</f>
        <v/>
      </c>
      <c r="CW105" s="146" t="str">
        <f>IF(CI105&lt;&gt;"",IF(COUNTIF(CI$15:CI105,CI105)=1,ROW(),""),"")</f>
        <v/>
      </c>
      <c r="CX105" s="128" t="str">
        <f t="shared" ca="1" si="88"/>
        <v/>
      </c>
      <c r="CY105" s="128" t="str">
        <f t="shared" ca="1" si="89"/>
        <v/>
      </c>
      <c r="CZ105" s="128" t="str">
        <f t="shared" ca="1" si="90"/>
        <v/>
      </c>
      <c r="DA105" s="146" t="str">
        <f t="shared" ca="1" si="91"/>
        <v/>
      </c>
      <c r="DC105" s="32"/>
      <c r="DD105" s="65"/>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64"/>
    </row>
    <row r="106" spans="1:163" ht="18" customHeight="1" x14ac:dyDescent="0.15">
      <c r="A106" s="32"/>
      <c r="B106" s="352"/>
      <c r="C106" s="353"/>
      <c r="D106" s="353"/>
      <c r="E106" s="353"/>
      <c r="F106" s="353"/>
      <c r="G106" s="353"/>
      <c r="H106" s="354"/>
      <c r="I106" s="371" t="e">
        <f ca="1">IF(I105="期間外","期間外",$BF$5)</f>
        <v>#N/A</v>
      </c>
      <c r="J106" s="372"/>
      <c r="K106" s="372"/>
      <c r="L106" s="372"/>
      <c r="M106" s="372"/>
      <c r="N106" s="372"/>
      <c r="O106" s="373"/>
      <c r="P106" s="352"/>
      <c r="Q106" s="353"/>
      <c r="R106" s="353"/>
      <c r="S106" s="353"/>
      <c r="T106" s="353"/>
      <c r="U106" s="353"/>
      <c r="V106" s="354"/>
      <c r="W106" s="371"/>
      <c r="X106" s="372"/>
      <c r="Y106" s="372"/>
      <c r="Z106" s="372"/>
      <c r="AA106" s="372"/>
      <c r="AB106" s="372"/>
      <c r="AC106" s="372"/>
      <c r="AD106" s="372"/>
      <c r="AE106" s="373"/>
      <c r="AF106" s="332"/>
      <c r="AG106" s="332"/>
      <c r="AH106" s="332"/>
      <c r="AI106" s="332"/>
      <c r="AJ106" s="332"/>
      <c r="AK106" s="332"/>
      <c r="AL106" s="332"/>
      <c r="AM106" s="382"/>
      <c r="AN106" s="382"/>
      <c r="AO106" s="382"/>
      <c r="AP106" s="382"/>
      <c r="AQ106" s="382"/>
      <c r="AR106" s="382"/>
      <c r="AS106" s="382"/>
      <c r="AT106" s="382"/>
      <c r="AU106" s="382"/>
      <c r="AV106" s="382"/>
      <c r="AX106" s="90" t="e">
        <f t="shared" ca="1" si="64"/>
        <v>#N/A</v>
      </c>
      <c r="AY106" s="132"/>
      <c r="AZ106" s="133"/>
      <c r="BA106" s="134"/>
      <c r="BB106" s="134"/>
      <c r="BC106" s="127" t="str">
        <f t="shared" si="67"/>
        <v/>
      </c>
      <c r="BD106" s="127" t="str">
        <f t="shared" si="68"/>
        <v/>
      </c>
      <c r="BE106" s="126" t="str">
        <f t="shared" si="69"/>
        <v/>
      </c>
      <c r="BF106" s="126" t="str">
        <f t="shared" si="70"/>
        <v/>
      </c>
      <c r="BG106" s="128" t="str">
        <f t="shared" si="94"/>
        <v/>
      </c>
      <c r="BH106" s="124" t="str">
        <f t="shared" si="62"/>
        <v/>
      </c>
      <c r="BI106" s="128" t="e">
        <f ca="1">IF(AND($AX106&lt;&gt;"",BE106&lt;&gt;"",BG106&gt;=IF(BG107="",0,BG107)),SUM(INDIRECT("bh"&amp;ROW()-BG106+1):BH106),"")</f>
        <v>#N/A</v>
      </c>
      <c r="BJ106" s="128" t="e">
        <f t="shared" ca="1" si="71"/>
        <v>#N/A</v>
      </c>
      <c r="BK106" s="128" t="e">
        <f t="shared" ca="1" si="72"/>
        <v>#N/A</v>
      </c>
      <c r="BL106" s="128" t="e">
        <f ca="1">IF(BK106="","",LEFT(AX106,3)&amp;TEXT(VLOOKUP(BK106,基本設定!$D$3:$E$50,2,FALSE),"000"))</f>
        <v>#N/A</v>
      </c>
      <c r="BM106" s="128" t="e">
        <f ca="1">IF(BL106="","",VLOOKUP(BL106,単価設定!$A$3:$F$477,6,FALSE))</f>
        <v>#N/A</v>
      </c>
      <c r="BN106" s="135"/>
      <c r="BO106" s="135"/>
      <c r="BP106" s="132"/>
      <c r="BQ106" s="135"/>
      <c r="BR106" s="136"/>
      <c r="BS106" s="136"/>
      <c r="BT106" s="127" t="str">
        <f t="shared" si="74"/>
        <v/>
      </c>
      <c r="BU106" s="127" t="str">
        <f t="shared" si="75"/>
        <v/>
      </c>
      <c r="BV106" s="126" t="str">
        <f t="shared" si="76"/>
        <v/>
      </c>
      <c r="BW106" s="126" t="str">
        <f t="shared" si="77"/>
        <v/>
      </c>
      <c r="BX106" s="128" t="str">
        <f t="shared" si="96"/>
        <v/>
      </c>
      <c r="BY106" s="124" t="str">
        <f t="shared" si="63"/>
        <v/>
      </c>
      <c r="BZ106" s="128" t="e">
        <f ca="1">IF(AND($AX106&lt;&gt;"",BV106&lt;&gt;"",BX106&gt;=IF(BX107="",0,BX107)),SUM(INDIRECT("by" &amp; ROW()-BX106+1):BY106),"")</f>
        <v>#N/A</v>
      </c>
      <c r="CA106" s="128" t="e">
        <f t="shared" ca="1" si="78"/>
        <v>#N/A</v>
      </c>
      <c r="CB106" s="128" t="e">
        <f t="shared" ca="1" si="79"/>
        <v>#N/A</v>
      </c>
      <c r="CC106" s="128" t="e">
        <f ca="1">IF(CB106="","",LEFT($AX106,3)&amp;TEXT(VLOOKUP(CB106,基本設定!$D$3:$E$50,2,FALSE),"100"))</f>
        <v>#N/A</v>
      </c>
      <c r="CD106" s="128" t="e">
        <f ca="1">IF(CC106="","",VLOOKUP(CC106,単価設定!$A$3:$F$477,6,FALSE))</f>
        <v>#N/A</v>
      </c>
      <c r="CE106" s="136"/>
      <c r="CF106" s="136"/>
      <c r="CG106" s="136"/>
      <c r="CH106" s="136"/>
      <c r="CI106" s="136"/>
      <c r="CJ106" s="136"/>
      <c r="CK106" s="128">
        <f t="shared" si="81"/>
        <v>0</v>
      </c>
      <c r="CL106" s="128" t="e">
        <f ca="1">SUM(CK$15:$CK106)</f>
        <v>#N/A</v>
      </c>
      <c r="CM106" s="128" t="e">
        <f t="shared" ca="1" si="82"/>
        <v>#N/A</v>
      </c>
      <c r="CN106" s="128" t="str">
        <f t="shared" si="98"/>
        <v/>
      </c>
      <c r="CO106" s="128" t="str">
        <f t="shared" si="83"/>
        <v/>
      </c>
      <c r="CP106" s="146" t="str">
        <f t="shared" si="84"/>
        <v/>
      </c>
      <c r="CQ106" s="146" t="str">
        <f t="shared" si="85"/>
        <v/>
      </c>
      <c r="CR106" s="146" t="str">
        <f t="shared" si="86"/>
        <v/>
      </c>
      <c r="CS106" s="146" t="str">
        <f t="shared" si="87"/>
        <v/>
      </c>
      <c r="CT106" s="128" t="e">
        <f ca="1">IF(BL106&lt;&gt;"",IF(COUNTIF(BL$15:BL106,BL106)=1,ROW(),""),"")</f>
        <v>#N/A</v>
      </c>
      <c r="CU106" s="128" t="e">
        <f ca="1">IF(CB106&lt;&gt;"",IF(COUNTIF(CB$15:CB106,CB106)=1,ROW(),""),"")</f>
        <v>#N/A</v>
      </c>
      <c r="CV106" s="128" t="str">
        <f>IF(CG106&lt;&gt;"",IF(COUNTIF(CG$15:CG106,CG106)=1,ROW(),""),"")</f>
        <v/>
      </c>
      <c r="CW106" s="146" t="str">
        <f>IF(CI106&lt;&gt;"",IF(COUNTIF(CI$15:CI106,CI106)=1,ROW(),""),"")</f>
        <v/>
      </c>
      <c r="CX106" s="128" t="str">
        <f t="shared" ca="1" si="88"/>
        <v/>
      </c>
      <c r="CY106" s="128" t="str">
        <f t="shared" ca="1" si="89"/>
        <v/>
      </c>
      <c r="CZ106" s="128" t="str">
        <f t="shared" ca="1" si="90"/>
        <v/>
      </c>
      <c r="DA106" s="146" t="str">
        <f t="shared" ca="1" si="91"/>
        <v/>
      </c>
      <c r="DC106" s="32"/>
      <c r="DD106" s="65"/>
      <c r="DE106" s="374" t="s">
        <v>131</v>
      </c>
      <c r="DF106" s="375"/>
      <c r="DG106" s="375"/>
      <c r="DH106" s="375"/>
      <c r="DI106" s="376"/>
      <c r="DJ106" s="303" t="str">
        <f ca="1">MID($N$4,1,1)</f>
        <v>（</v>
      </c>
      <c r="DK106" s="305"/>
      <c r="DL106" s="303" t="str">
        <f ca="1">MID($N$4,2,1)</f>
        <v>受</v>
      </c>
      <c r="DM106" s="305"/>
      <c r="DN106" s="303" t="str">
        <f ca="1">MID($N$4,3,1)</f>
        <v>給</v>
      </c>
      <c r="DO106" s="305"/>
      <c r="DP106" s="303" t="str">
        <f ca="1">MID($N$4,4,1)</f>
        <v>者</v>
      </c>
      <c r="DQ106" s="305"/>
      <c r="DR106" s="303" t="str">
        <f ca="1">MID($N$4,5,1)</f>
        <v>番</v>
      </c>
      <c r="DS106" s="305"/>
      <c r="DT106" s="303" t="str">
        <f ca="1">MID($N$4,6,1)</f>
        <v>号</v>
      </c>
      <c r="DU106" s="305"/>
      <c r="DV106" s="303" t="str">
        <f ca="1">MID($N$4,7,1)</f>
        <v>）</v>
      </c>
      <c r="DW106" s="305"/>
      <c r="DX106" s="303" t="str">
        <f ca="1">MID($N$4,8,1)</f>
        <v/>
      </c>
      <c r="DY106" s="305"/>
      <c r="DZ106" s="303" t="str">
        <f ca="1">MID($N$4,9,1)</f>
        <v/>
      </c>
      <c r="EA106" s="305"/>
      <c r="EB106" s="303" t="str">
        <f ca="1">MID($N$4,10,1)</f>
        <v/>
      </c>
      <c r="EC106" s="305"/>
      <c r="ED106" s="153"/>
      <c r="EE106" s="32"/>
      <c r="EF106" s="32"/>
      <c r="EG106" s="32"/>
      <c r="EH106" s="343" t="s">
        <v>5</v>
      </c>
      <c r="EI106" s="344"/>
      <c r="EJ106" s="344"/>
      <c r="EK106" s="344"/>
      <c r="EL106" s="345"/>
      <c r="EM106" s="341" t="str">
        <f>AM102</f>
        <v>0</v>
      </c>
      <c r="EN106" s="342"/>
      <c r="EO106" s="341" t="str">
        <f>AN102</f>
        <v>0</v>
      </c>
      <c r="EP106" s="342"/>
      <c r="EQ106" s="341" t="str">
        <f>AO102</f>
        <v>0</v>
      </c>
      <c r="ER106" s="342"/>
      <c r="ES106" s="341" t="str">
        <f>AP102</f>
        <v>0</v>
      </c>
      <c r="ET106" s="342"/>
      <c r="EU106" s="341" t="str">
        <f>AQ102</f>
        <v>0</v>
      </c>
      <c r="EV106" s="342"/>
      <c r="EW106" s="341" t="str">
        <f>AR102</f>
        <v>0</v>
      </c>
      <c r="EX106" s="342"/>
      <c r="EY106" s="341" t="str">
        <f>AS102</f>
        <v>0</v>
      </c>
      <c r="EZ106" s="342"/>
      <c r="FA106" s="341" t="str">
        <f>AT102</f>
        <v>0</v>
      </c>
      <c r="FB106" s="342"/>
      <c r="FC106" s="341" t="str">
        <f>AU102</f>
        <v>0</v>
      </c>
      <c r="FD106" s="342"/>
      <c r="FE106" s="341" t="str">
        <f>AV102</f>
        <v>0</v>
      </c>
      <c r="FF106" s="342"/>
      <c r="FG106" s="64"/>
    </row>
    <row r="107" spans="1:163" ht="18" customHeight="1" x14ac:dyDescent="0.15">
      <c r="A107" s="32"/>
      <c r="B107" s="210" t="s">
        <v>38</v>
      </c>
      <c r="C107" s="210"/>
      <c r="D107" s="210"/>
      <c r="E107" s="210"/>
      <c r="F107" s="210"/>
      <c r="G107" s="210"/>
      <c r="H107" s="210"/>
      <c r="I107" s="210"/>
      <c r="J107" s="210"/>
      <c r="K107" s="210"/>
      <c r="L107" s="210"/>
      <c r="M107" s="210"/>
      <c r="N107" s="383" t="e">
        <f ca="1">IF(OR(INT(TEXT(基本情報!$L$7,"yyyymm"))&lt;INT(TEXT($AZ$5,"yyyymm")),INT(TEXT(基本情報!$L$7,"yyyymm"))&gt;INT(TEXT($BA$5,"yyyymm"))),"期間外",$AX$5)</f>
        <v>#N/A</v>
      </c>
      <c r="O107" s="383"/>
      <c r="P107" s="383"/>
      <c r="Q107" s="383"/>
      <c r="R107" s="383"/>
      <c r="S107" s="383"/>
      <c r="T107" s="383"/>
      <c r="U107" s="383"/>
      <c r="V107" s="383"/>
      <c r="W107" s="383"/>
      <c r="X107" s="383"/>
      <c r="Y107" s="383"/>
      <c r="Z107" s="383"/>
      <c r="AA107" s="383"/>
      <c r="AB107" s="383"/>
      <c r="AC107" s="383"/>
      <c r="AD107" s="383"/>
      <c r="AE107" s="383"/>
      <c r="AF107" s="332"/>
      <c r="AG107" s="332"/>
      <c r="AH107" s="332"/>
      <c r="AI107" s="332"/>
      <c r="AJ107" s="332"/>
      <c r="AK107" s="332"/>
      <c r="AL107" s="332"/>
      <c r="AM107" s="382"/>
      <c r="AN107" s="382"/>
      <c r="AO107" s="382"/>
      <c r="AP107" s="382"/>
      <c r="AQ107" s="382"/>
      <c r="AR107" s="382"/>
      <c r="AS107" s="382"/>
      <c r="AT107" s="382"/>
      <c r="AU107" s="382"/>
      <c r="AV107" s="382"/>
      <c r="AX107" s="90" t="e">
        <f t="shared" ca="1" si="64"/>
        <v>#N/A</v>
      </c>
      <c r="AY107" s="132"/>
      <c r="AZ107" s="133"/>
      <c r="BA107" s="134"/>
      <c r="BB107" s="134"/>
      <c r="BC107" s="127" t="str">
        <f t="shared" si="67"/>
        <v/>
      </c>
      <c r="BD107" s="127" t="str">
        <f t="shared" si="68"/>
        <v/>
      </c>
      <c r="BE107" s="126" t="str">
        <f t="shared" si="69"/>
        <v/>
      </c>
      <c r="BF107" s="126" t="str">
        <f t="shared" si="70"/>
        <v/>
      </c>
      <c r="BG107" s="128" t="str">
        <f t="shared" si="94"/>
        <v/>
      </c>
      <c r="BH107" s="124" t="str">
        <f t="shared" si="62"/>
        <v/>
      </c>
      <c r="BI107" s="128" t="e">
        <f ca="1">IF(AND($AX107&lt;&gt;"",BE107&lt;&gt;"",BG107&gt;=IF(BG108="",0,BG108)),SUM(INDIRECT("bh"&amp;ROW()-BG107+1):BH107),"")</f>
        <v>#N/A</v>
      </c>
      <c r="BJ107" s="128" t="e">
        <f t="shared" ca="1" si="71"/>
        <v>#N/A</v>
      </c>
      <c r="BK107" s="128" t="e">
        <f t="shared" ca="1" si="72"/>
        <v>#N/A</v>
      </c>
      <c r="BL107" s="128" t="e">
        <f ca="1">IF(BK107="","",LEFT(AX107,3)&amp;TEXT(VLOOKUP(BK107,基本設定!$D$3:$E$50,2,FALSE),"000"))</f>
        <v>#N/A</v>
      </c>
      <c r="BM107" s="128" t="e">
        <f ca="1">IF(BL107="","",VLOOKUP(BL107,単価設定!$A$3:$F$477,6,FALSE))</f>
        <v>#N/A</v>
      </c>
      <c r="BN107" s="135"/>
      <c r="BO107" s="135"/>
      <c r="BP107" s="132"/>
      <c r="BQ107" s="135"/>
      <c r="BR107" s="136"/>
      <c r="BS107" s="136"/>
      <c r="BT107" s="127" t="str">
        <f t="shared" si="74"/>
        <v/>
      </c>
      <c r="BU107" s="127" t="str">
        <f t="shared" si="75"/>
        <v/>
      </c>
      <c r="BV107" s="126" t="str">
        <f t="shared" si="76"/>
        <v/>
      </c>
      <c r="BW107" s="126" t="str">
        <f t="shared" si="77"/>
        <v/>
      </c>
      <c r="BX107" s="128" t="str">
        <f t="shared" si="96"/>
        <v/>
      </c>
      <c r="BY107" s="124" t="str">
        <f t="shared" si="63"/>
        <v/>
      </c>
      <c r="BZ107" s="128" t="e">
        <f ca="1">IF(AND($AX107&lt;&gt;"",BV107&lt;&gt;"",BX107&gt;=IF(BX108="",0,BX108)),SUM(INDIRECT("by" &amp; ROW()-BX107+1):BY107),"")</f>
        <v>#N/A</v>
      </c>
      <c r="CA107" s="128" t="e">
        <f t="shared" ca="1" si="78"/>
        <v>#N/A</v>
      </c>
      <c r="CB107" s="128" t="e">
        <f t="shared" ca="1" si="79"/>
        <v>#N/A</v>
      </c>
      <c r="CC107" s="128" t="e">
        <f ca="1">IF(CB107="","",LEFT($AX107,3)&amp;TEXT(VLOOKUP(CB107,基本設定!$D$3:$E$50,2,FALSE),"100"))</f>
        <v>#N/A</v>
      </c>
      <c r="CD107" s="128" t="e">
        <f ca="1">IF(CC107="","",VLOOKUP(CC107,単価設定!$A$3:$F$477,6,FALSE))</f>
        <v>#N/A</v>
      </c>
      <c r="CE107" s="136"/>
      <c r="CF107" s="136"/>
      <c r="CG107" s="136"/>
      <c r="CH107" s="136"/>
      <c r="CI107" s="136"/>
      <c r="CJ107" s="136"/>
      <c r="CK107" s="128">
        <f t="shared" si="81"/>
        <v>0</v>
      </c>
      <c r="CL107" s="128" t="e">
        <f ca="1">SUM(CK$15:$CK107)</f>
        <v>#N/A</v>
      </c>
      <c r="CM107" s="128" t="e">
        <f t="shared" ca="1" si="82"/>
        <v>#N/A</v>
      </c>
      <c r="CN107" s="128" t="str">
        <f t="shared" si="98"/>
        <v/>
      </c>
      <c r="CO107" s="128" t="str">
        <f t="shared" si="83"/>
        <v/>
      </c>
      <c r="CP107" s="146" t="str">
        <f t="shared" si="84"/>
        <v/>
      </c>
      <c r="CQ107" s="146" t="str">
        <f t="shared" si="85"/>
        <v/>
      </c>
      <c r="CR107" s="146" t="str">
        <f t="shared" si="86"/>
        <v/>
      </c>
      <c r="CS107" s="146" t="str">
        <f t="shared" si="87"/>
        <v/>
      </c>
      <c r="CT107" s="128" t="e">
        <f ca="1">IF(BL107&lt;&gt;"",IF(COUNTIF(BL$15:BL107,BL107)=1,ROW(),""),"")</f>
        <v>#N/A</v>
      </c>
      <c r="CU107" s="128" t="e">
        <f ca="1">IF(CB107&lt;&gt;"",IF(COUNTIF(CB$15:CB107,CB107)=1,ROW(),""),"")</f>
        <v>#N/A</v>
      </c>
      <c r="CV107" s="128" t="str">
        <f>IF(CG107&lt;&gt;"",IF(COUNTIF(CG$15:CG107,CG107)=1,ROW(),""),"")</f>
        <v/>
      </c>
      <c r="CW107" s="146" t="str">
        <f>IF(CI107&lt;&gt;"",IF(COUNTIF(CI$15:CI107,CI107)=1,ROW(),""),"")</f>
        <v/>
      </c>
      <c r="CX107" s="128" t="str">
        <f t="shared" ca="1" si="88"/>
        <v/>
      </c>
      <c r="CY107" s="128" t="str">
        <f t="shared" ca="1" si="89"/>
        <v/>
      </c>
      <c r="CZ107" s="128" t="str">
        <f t="shared" ca="1" si="90"/>
        <v/>
      </c>
      <c r="DA107" s="146" t="str">
        <f t="shared" ca="1" si="91"/>
        <v/>
      </c>
      <c r="DC107" s="32"/>
      <c r="DD107" s="65"/>
      <c r="DE107" s="377"/>
      <c r="DF107" s="378"/>
      <c r="DG107" s="378"/>
      <c r="DH107" s="378"/>
      <c r="DI107" s="379"/>
      <c r="DJ107" s="211"/>
      <c r="DK107" s="213"/>
      <c r="DL107" s="211"/>
      <c r="DM107" s="213"/>
      <c r="DN107" s="211"/>
      <c r="DO107" s="213"/>
      <c r="DP107" s="211"/>
      <c r="DQ107" s="213"/>
      <c r="DR107" s="211"/>
      <c r="DS107" s="213"/>
      <c r="DT107" s="211"/>
      <c r="DU107" s="213"/>
      <c r="DV107" s="211"/>
      <c r="DW107" s="213"/>
      <c r="DX107" s="211"/>
      <c r="DY107" s="213"/>
      <c r="DZ107" s="211"/>
      <c r="EA107" s="213"/>
      <c r="EB107" s="211"/>
      <c r="EC107" s="213"/>
      <c r="ED107" s="32"/>
      <c r="EE107" s="32"/>
      <c r="EF107" s="32"/>
      <c r="EG107" s="32"/>
      <c r="EH107" s="346" t="s">
        <v>132</v>
      </c>
      <c r="EI107" s="347"/>
      <c r="EJ107" s="347"/>
      <c r="EK107" s="347"/>
      <c r="EL107" s="348"/>
      <c r="EM107" s="355" t="str">
        <f>AM104</f>
        <v xml:space="preserve">
</v>
      </c>
      <c r="EN107" s="356"/>
      <c r="EO107" s="356"/>
      <c r="EP107" s="356"/>
      <c r="EQ107" s="356"/>
      <c r="ER107" s="356"/>
      <c r="ES107" s="356"/>
      <c r="ET107" s="356"/>
      <c r="EU107" s="356"/>
      <c r="EV107" s="356"/>
      <c r="EW107" s="356"/>
      <c r="EX107" s="356"/>
      <c r="EY107" s="356"/>
      <c r="EZ107" s="356"/>
      <c r="FA107" s="356"/>
      <c r="FB107" s="356"/>
      <c r="FC107" s="356"/>
      <c r="FD107" s="356"/>
      <c r="FE107" s="356"/>
      <c r="FF107" s="357"/>
      <c r="FG107" s="64"/>
    </row>
    <row r="108" spans="1:163" ht="18" customHeight="1" x14ac:dyDescent="0.15">
      <c r="A108" s="32"/>
      <c r="B108" s="210"/>
      <c r="C108" s="210"/>
      <c r="D108" s="210"/>
      <c r="E108" s="210"/>
      <c r="F108" s="210"/>
      <c r="G108" s="210"/>
      <c r="H108" s="210"/>
      <c r="I108" s="210"/>
      <c r="J108" s="210"/>
      <c r="K108" s="210"/>
      <c r="L108" s="210"/>
      <c r="M108" s="210"/>
      <c r="N108" s="383"/>
      <c r="O108" s="383"/>
      <c r="P108" s="383"/>
      <c r="Q108" s="383"/>
      <c r="R108" s="383"/>
      <c r="S108" s="383"/>
      <c r="T108" s="383"/>
      <c r="U108" s="383"/>
      <c r="V108" s="383"/>
      <c r="W108" s="383"/>
      <c r="X108" s="383"/>
      <c r="Y108" s="383"/>
      <c r="Z108" s="383"/>
      <c r="AA108" s="383"/>
      <c r="AB108" s="383"/>
      <c r="AC108" s="383"/>
      <c r="AD108" s="383"/>
      <c r="AE108" s="383"/>
      <c r="AF108" s="332"/>
      <c r="AG108" s="332"/>
      <c r="AH108" s="332"/>
      <c r="AI108" s="332"/>
      <c r="AJ108" s="332"/>
      <c r="AK108" s="332"/>
      <c r="AL108" s="332"/>
      <c r="AM108" s="382"/>
      <c r="AN108" s="382"/>
      <c r="AO108" s="382"/>
      <c r="AP108" s="382"/>
      <c r="AQ108" s="382"/>
      <c r="AR108" s="382"/>
      <c r="AS108" s="382"/>
      <c r="AT108" s="382"/>
      <c r="AU108" s="382"/>
      <c r="AV108" s="382"/>
      <c r="AX108" s="90" t="e">
        <f t="shared" ca="1" si="64"/>
        <v>#N/A</v>
      </c>
      <c r="AY108" s="132"/>
      <c r="AZ108" s="133"/>
      <c r="BA108" s="134"/>
      <c r="BB108" s="134"/>
      <c r="BC108" s="127" t="str">
        <f t="shared" si="67"/>
        <v/>
      </c>
      <c r="BD108" s="127" t="str">
        <f t="shared" si="68"/>
        <v/>
      </c>
      <c r="BE108" s="126" t="str">
        <f t="shared" si="69"/>
        <v/>
      </c>
      <c r="BF108" s="126" t="str">
        <f t="shared" si="70"/>
        <v/>
      </c>
      <c r="BG108" s="128" t="str">
        <f t="shared" si="94"/>
        <v/>
      </c>
      <c r="BH108" s="124" t="str">
        <f t="shared" si="62"/>
        <v/>
      </c>
      <c r="BI108" s="128" t="e">
        <f ca="1">IF(AND($AX108&lt;&gt;"",BE108&lt;&gt;"",BG108&gt;=IF(BG109="",0,BG109)),SUM(INDIRECT("bh"&amp;ROW()-BG108+1):BH108),"")</f>
        <v>#N/A</v>
      </c>
      <c r="BJ108" s="128" t="e">
        <f t="shared" ca="1" si="71"/>
        <v>#N/A</v>
      </c>
      <c r="BK108" s="128" t="e">
        <f t="shared" ca="1" si="72"/>
        <v>#N/A</v>
      </c>
      <c r="BL108" s="128" t="e">
        <f ca="1">IF(BK108="","",LEFT(AX108,3)&amp;TEXT(VLOOKUP(BK108,基本設定!$D$3:$E$50,2,FALSE),"000"))</f>
        <v>#N/A</v>
      </c>
      <c r="BM108" s="128" t="e">
        <f ca="1">IF(BL108="","",VLOOKUP(BL108,単価設定!$A$3:$F$477,6,FALSE))</f>
        <v>#N/A</v>
      </c>
      <c r="BN108" s="135"/>
      <c r="BO108" s="135"/>
      <c r="BP108" s="132"/>
      <c r="BQ108" s="135"/>
      <c r="BR108" s="136"/>
      <c r="BS108" s="136"/>
      <c r="BT108" s="127" t="str">
        <f t="shared" si="74"/>
        <v/>
      </c>
      <c r="BU108" s="127" t="str">
        <f t="shared" si="75"/>
        <v/>
      </c>
      <c r="BV108" s="126" t="str">
        <f t="shared" si="76"/>
        <v/>
      </c>
      <c r="BW108" s="126" t="str">
        <f t="shared" si="77"/>
        <v/>
      </c>
      <c r="BX108" s="128" t="str">
        <f t="shared" si="96"/>
        <v/>
      </c>
      <c r="BY108" s="124" t="str">
        <f t="shared" si="63"/>
        <v/>
      </c>
      <c r="BZ108" s="128" t="e">
        <f ca="1">IF(AND($AX108&lt;&gt;"",BV108&lt;&gt;"",BX108&gt;=IF(BX109="",0,BX109)),SUM(INDIRECT("by" &amp; ROW()-BX108+1):BY108),"")</f>
        <v>#N/A</v>
      </c>
      <c r="CA108" s="128" t="e">
        <f t="shared" ca="1" si="78"/>
        <v>#N/A</v>
      </c>
      <c r="CB108" s="128" t="e">
        <f t="shared" ca="1" si="79"/>
        <v>#N/A</v>
      </c>
      <c r="CC108" s="128" t="e">
        <f ca="1">IF(CB108="","",LEFT($AX108,3)&amp;TEXT(VLOOKUP(CB108,基本設定!$D$3:$E$50,2,FALSE),"100"))</f>
        <v>#N/A</v>
      </c>
      <c r="CD108" s="128" t="e">
        <f ca="1">IF(CC108="","",VLOOKUP(CC108,単価設定!$A$3:$F$477,6,FALSE))</f>
        <v>#N/A</v>
      </c>
      <c r="CE108" s="136"/>
      <c r="CF108" s="136"/>
      <c r="CG108" s="136"/>
      <c r="CH108" s="136"/>
      <c r="CI108" s="136"/>
      <c r="CJ108" s="136"/>
      <c r="CK108" s="128">
        <f t="shared" si="81"/>
        <v>0</v>
      </c>
      <c r="CL108" s="128" t="e">
        <f ca="1">SUM(CK$15:$CK108)</f>
        <v>#N/A</v>
      </c>
      <c r="CM108" s="128" t="e">
        <f t="shared" ca="1" si="82"/>
        <v>#N/A</v>
      </c>
      <c r="CN108" s="128" t="str">
        <f t="shared" si="98"/>
        <v/>
      </c>
      <c r="CO108" s="128" t="str">
        <f t="shared" si="83"/>
        <v/>
      </c>
      <c r="CP108" s="146" t="str">
        <f t="shared" si="84"/>
        <v/>
      </c>
      <c r="CQ108" s="146" t="str">
        <f t="shared" si="85"/>
        <v/>
      </c>
      <c r="CR108" s="146" t="str">
        <f t="shared" si="86"/>
        <v/>
      </c>
      <c r="CS108" s="146" t="str">
        <f t="shared" si="87"/>
        <v/>
      </c>
      <c r="CT108" s="128" t="e">
        <f ca="1">IF(BL108&lt;&gt;"",IF(COUNTIF(BL$15:BL108,BL108)=1,ROW(),""),"")</f>
        <v>#N/A</v>
      </c>
      <c r="CU108" s="128" t="e">
        <f ca="1">IF(CB108&lt;&gt;"",IF(COUNTIF(CB$15:CB108,CB108)=1,ROW(),""),"")</f>
        <v>#N/A</v>
      </c>
      <c r="CV108" s="128" t="str">
        <f>IF(CG108&lt;&gt;"",IF(COUNTIF(CG$15:CG108,CG108)=1,ROW(),""),"")</f>
        <v/>
      </c>
      <c r="CW108" s="146" t="str">
        <f>IF(CI108&lt;&gt;"",IF(COUNTIF(CI$15:CI108,CI108)=1,ROW(),""),"")</f>
        <v/>
      </c>
      <c r="CX108" s="128" t="str">
        <f t="shared" ca="1" si="88"/>
        <v/>
      </c>
      <c r="CY108" s="128" t="str">
        <f t="shared" ca="1" si="89"/>
        <v/>
      </c>
      <c r="CZ108" s="128" t="str">
        <f t="shared" ca="1" si="90"/>
        <v/>
      </c>
      <c r="DA108" s="146" t="str">
        <f t="shared" ca="1" si="91"/>
        <v/>
      </c>
      <c r="DC108" s="32"/>
      <c r="DD108" s="65"/>
      <c r="DE108" s="334" t="s">
        <v>133</v>
      </c>
      <c r="DF108" s="335"/>
      <c r="DG108" s="335"/>
      <c r="DH108" s="335"/>
      <c r="DI108" s="336"/>
      <c r="DJ108" s="303" t="e">
        <f ca="1">N104</f>
        <v>#N/A</v>
      </c>
      <c r="DK108" s="304"/>
      <c r="DL108" s="304"/>
      <c r="DM108" s="304"/>
      <c r="DN108" s="304"/>
      <c r="DO108" s="304"/>
      <c r="DP108" s="304"/>
      <c r="DQ108" s="304"/>
      <c r="DR108" s="304"/>
      <c r="DS108" s="304"/>
      <c r="DT108" s="304"/>
      <c r="DU108" s="304"/>
      <c r="DV108" s="304"/>
      <c r="DW108" s="304"/>
      <c r="DX108" s="304"/>
      <c r="DY108" s="304"/>
      <c r="DZ108" s="304"/>
      <c r="EA108" s="304"/>
      <c r="EB108" s="304"/>
      <c r="EC108" s="305"/>
      <c r="ED108" s="32"/>
      <c r="EE108" s="32"/>
      <c r="EF108" s="32"/>
      <c r="EG108" s="32"/>
      <c r="EH108" s="349"/>
      <c r="EI108" s="350"/>
      <c r="EJ108" s="350"/>
      <c r="EK108" s="350"/>
      <c r="EL108" s="351"/>
      <c r="EM108" s="358"/>
      <c r="EN108" s="359"/>
      <c r="EO108" s="359"/>
      <c r="EP108" s="359"/>
      <c r="EQ108" s="359"/>
      <c r="ER108" s="359"/>
      <c r="ES108" s="359"/>
      <c r="ET108" s="359"/>
      <c r="EU108" s="359"/>
      <c r="EV108" s="359"/>
      <c r="EW108" s="359"/>
      <c r="EX108" s="359"/>
      <c r="EY108" s="359"/>
      <c r="EZ108" s="359"/>
      <c r="FA108" s="359"/>
      <c r="FB108" s="359"/>
      <c r="FC108" s="359"/>
      <c r="FD108" s="359"/>
      <c r="FE108" s="359"/>
      <c r="FF108" s="360"/>
      <c r="FG108" s="64"/>
    </row>
    <row r="109" spans="1:163" ht="18" customHeight="1"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X109" s="90" t="e">
        <f t="shared" ca="1" si="64"/>
        <v>#N/A</v>
      </c>
      <c r="AY109" s="132"/>
      <c r="AZ109" s="133"/>
      <c r="BA109" s="134"/>
      <c r="BB109" s="134"/>
      <c r="BC109" s="127" t="str">
        <f t="shared" si="67"/>
        <v/>
      </c>
      <c r="BD109" s="127" t="str">
        <f t="shared" si="68"/>
        <v/>
      </c>
      <c r="BE109" s="126" t="str">
        <f t="shared" si="69"/>
        <v/>
      </c>
      <c r="BF109" s="126" t="str">
        <f t="shared" si="70"/>
        <v/>
      </c>
      <c r="BG109" s="128" t="str">
        <f t="shared" si="94"/>
        <v/>
      </c>
      <c r="BH109" s="124" t="str">
        <f t="shared" si="62"/>
        <v/>
      </c>
      <c r="BI109" s="128" t="e">
        <f ca="1">IF(AND($AX109&lt;&gt;"",BE109&lt;&gt;"",BG109&gt;=IF(BG110="",0,BG110)),SUM(INDIRECT("bh"&amp;ROW()-BG109+1):BH109),"")</f>
        <v>#N/A</v>
      </c>
      <c r="BJ109" s="128" t="e">
        <f t="shared" ca="1" si="71"/>
        <v>#N/A</v>
      </c>
      <c r="BK109" s="128" t="e">
        <f t="shared" ca="1" si="72"/>
        <v>#N/A</v>
      </c>
      <c r="BL109" s="128" t="e">
        <f ca="1">IF(BK109="","",LEFT(AX109,3)&amp;TEXT(VLOOKUP(BK109,基本設定!$D$3:$E$50,2,FALSE),"000"))</f>
        <v>#N/A</v>
      </c>
      <c r="BM109" s="128" t="e">
        <f ca="1">IF(BL109="","",VLOOKUP(BL109,単価設定!$A$3:$F$477,6,FALSE))</f>
        <v>#N/A</v>
      </c>
      <c r="BN109" s="135"/>
      <c r="BO109" s="135"/>
      <c r="BP109" s="132"/>
      <c r="BQ109" s="135"/>
      <c r="BR109" s="136"/>
      <c r="BS109" s="136"/>
      <c r="BT109" s="127" t="str">
        <f t="shared" si="74"/>
        <v/>
      </c>
      <c r="BU109" s="127" t="str">
        <f t="shared" si="75"/>
        <v/>
      </c>
      <c r="BV109" s="126" t="str">
        <f t="shared" si="76"/>
        <v/>
      </c>
      <c r="BW109" s="126" t="str">
        <f t="shared" si="77"/>
        <v/>
      </c>
      <c r="BX109" s="128" t="str">
        <f t="shared" si="96"/>
        <v/>
      </c>
      <c r="BY109" s="124" t="str">
        <f t="shared" si="63"/>
        <v/>
      </c>
      <c r="BZ109" s="128" t="e">
        <f ca="1">IF(AND($AX109&lt;&gt;"",BV109&lt;&gt;"",BX109&gt;=IF(BX110="",0,BX110)),SUM(INDIRECT("by" &amp; ROW()-BX109+1):BY109),"")</f>
        <v>#N/A</v>
      </c>
      <c r="CA109" s="128" t="e">
        <f t="shared" ca="1" si="78"/>
        <v>#N/A</v>
      </c>
      <c r="CB109" s="128" t="e">
        <f t="shared" ca="1" si="79"/>
        <v>#N/A</v>
      </c>
      <c r="CC109" s="128" t="e">
        <f ca="1">IF(CB109="","",LEFT($AX109,3)&amp;TEXT(VLOOKUP(CB109,基本設定!$D$3:$E$50,2,FALSE),"100"))</f>
        <v>#N/A</v>
      </c>
      <c r="CD109" s="128" t="e">
        <f ca="1">IF(CC109="","",VLOOKUP(CC109,単価設定!$A$3:$F$477,6,FALSE))</f>
        <v>#N/A</v>
      </c>
      <c r="CE109" s="136"/>
      <c r="CF109" s="136"/>
      <c r="CG109" s="136"/>
      <c r="CH109" s="136"/>
      <c r="CI109" s="136"/>
      <c r="CJ109" s="136"/>
      <c r="CK109" s="128">
        <f t="shared" si="81"/>
        <v>0</v>
      </c>
      <c r="CL109" s="128" t="e">
        <f ca="1">SUM(CK$15:$CK109)</f>
        <v>#N/A</v>
      </c>
      <c r="CM109" s="128" t="e">
        <f t="shared" ca="1" si="82"/>
        <v>#N/A</v>
      </c>
      <c r="CN109" s="128" t="str">
        <f t="shared" si="98"/>
        <v/>
      </c>
      <c r="CO109" s="128" t="str">
        <f t="shared" si="83"/>
        <v/>
      </c>
      <c r="CP109" s="146" t="str">
        <f t="shared" si="84"/>
        <v/>
      </c>
      <c r="CQ109" s="146" t="str">
        <f t="shared" si="85"/>
        <v/>
      </c>
      <c r="CR109" s="146" t="str">
        <f t="shared" si="86"/>
        <v/>
      </c>
      <c r="CS109" s="146" t="str">
        <f t="shared" si="87"/>
        <v/>
      </c>
      <c r="CT109" s="128" t="e">
        <f ca="1">IF(BL109&lt;&gt;"",IF(COUNTIF(BL$15:BL109,BL109)=1,ROW(),""),"")</f>
        <v>#N/A</v>
      </c>
      <c r="CU109" s="128" t="e">
        <f ca="1">IF(CB109&lt;&gt;"",IF(COUNTIF(CB$15:CB109,CB109)=1,ROW(),""),"")</f>
        <v>#N/A</v>
      </c>
      <c r="CV109" s="128" t="str">
        <f>IF(CG109&lt;&gt;"",IF(COUNTIF(CG$15:CG109,CG109)=1,ROW(),""),"")</f>
        <v/>
      </c>
      <c r="CW109" s="146" t="str">
        <f>IF(CI109&lt;&gt;"",IF(COUNTIF(CI$15:CI109,CI109)=1,ROW(),""),"")</f>
        <v/>
      </c>
      <c r="CX109" s="128" t="str">
        <f t="shared" ca="1" si="88"/>
        <v/>
      </c>
      <c r="CY109" s="128" t="str">
        <f t="shared" ca="1" si="89"/>
        <v/>
      </c>
      <c r="CZ109" s="128" t="str">
        <f t="shared" ca="1" si="90"/>
        <v/>
      </c>
      <c r="DA109" s="146" t="str">
        <f t="shared" ca="1" si="91"/>
        <v/>
      </c>
      <c r="DC109" s="32"/>
      <c r="DD109" s="65"/>
      <c r="DE109" s="337"/>
      <c r="DF109" s="338"/>
      <c r="DG109" s="338"/>
      <c r="DH109" s="338"/>
      <c r="DI109" s="339"/>
      <c r="DJ109" s="211"/>
      <c r="DK109" s="212"/>
      <c r="DL109" s="212"/>
      <c r="DM109" s="212"/>
      <c r="DN109" s="212"/>
      <c r="DO109" s="212"/>
      <c r="DP109" s="212"/>
      <c r="DQ109" s="212"/>
      <c r="DR109" s="212"/>
      <c r="DS109" s="212"/>
      <c r="DT109" s="212"/>
      <c r="DU109" s="212"/>
      <c r="DV109" s="212"/>
      <c r="DW109" s="212"/>
      <c r="DX109" s="212"/>
      <c r="DY109" s="212"/>
      <c r="DZ109" s="212"/>
      <c r="EA109" s="212"/>
      <c r="EB109" s="212"/>
      <c r="EC109" s="213"/>
      <c r="ED109" s="32"/>
      <c r="EE109" s="32"/>
      <c r="EF109" s="32"/>
      <c r="EG109" s="32"/>
      <c r="EH109" s="349"/>
      <c r="EI109" s="350"/>
      <c r="EJ109" s="350"/>
      <c r="EK109" s="350"/>
      <c r="EL109" s="351"/>
      <c r="EM109" s="358"/>
      <c r="EN109" s="359"/>
      <c r="EO109" s="359"/>
      <c r="EP109" s="359"/>
      <c r="EQ109" s="359"/>
      <c r="ER109" s="359"/>
      <c r="ES109" s="359"/>
      <c r="ET109" s="359"/>
      <c r="EU109" s="359"/>
      <c r="EV109" s="359"/>
      <c r="EW109" s="359"/>
      <c r="EX109" s="359"/>
      <c r="EY109" s="359"/>
      <c r="EZ109" s="359"/>
      <c r="FA109" s="359"/>
      <c r="FB109" s="359"/>
      <c r="FC109" s="359"/>
      <c r="FD109" s="359"/>
      <c r="FE109" s="359"/>
      <c r="FF109" s="360"/>
      <c r="FG109" s="64"/>
    </row>
    <row r="110" spans="1:163" ht="18" customHeight="1" x14ac:dyDescent="0.15">
      <c r="A110" s="32"/>
      <c r="B110" s="210" t="s">
        <v>24</v>
      </c>
      <c r="C110" s="210"/>
      <c r="D110" s="210"/>
      <c r="E110" s="210" t="s">
        <v>25</v>
      </c>
      <c r="F110" s="210"/>
      <c r="G110" s="210"/>
      <c r="H110" s="210"/>
      <c r="I110" s="210" t="s">
        <v>34</v>
      </c>
      <c r="J110" s="210"/>
      <c r="K110" s="210"/>
      <c r="L110" s="210"/>
      <c r="M110" s="210"/>
      <c r="N110" s="210"/>
      <c r="O110" s="210"/>
      <c r="P110" s="210"/>
      <c r="Q110" s="210"/>
      <c r="R110" s="210"/>
      <c r="S110" s="210"/>
      <c r="T110" s="210"/>
      <c r="U110" s="210"/>
      <c r="V110" s="210"/>
      <c r="W110" s="332" t="s">
        <v>35</v>
      </c>
      <c r="X110" s="210"/>
      <c r="Y110" s="210"/>
      <c r="Z110" s="210"/>
      <c r="AA110" s="210"/>
      <c r="AB110" s="332" t="s">
        <v>28</v>
      </c>
      <c r="AC110" s="332"/>
      <c r="AD110" s="332" t="s">
        <v>29</v>
      </c>
      <c r="AE110" s="332"/>
      <c r="AF110" s="340" t="s">
        <v>30</v>
      </c>
      <c r="AG110" s="340"/>
      <c r="AH110" s="340"/>
      <c r="AI110" s="210" t="s">
        <v>31</v>
      </c>
      <c r="AJ110" s="210"/>
      <c r="AK110" s="210"/>
      <c r="AL110" s="210"/>
      <c r="AM110" s="210"/>
      <c r="AN110" s="210"/>
      <c r="AO110" s="332" t="s">
        <v>32</v>
      </c>
      <c r="AP110" s="210"/>
      <c r="AQ110" s="210"/>
      <c r="AR110" s="210"/>
      <c r="AS110" s="332" t="s">
        <v>33</v>
      </c>
      <c r="AT110" s="332"/>
      <c r="AU110" s="332"/>
      <c r="AV110" s="332"/>
      <c r="AX110" s="90" t="e">
        <f t="shared" ca="1" si="64"/>
        <v>#N/A</v>
      </c>
      <c r="AY110" s="132"/>
      <c r="AZ110" s="133"/>
      <c r="BA110" s="134"/>
      <c r="BB110" s="134"/>
      <c r="BC110" s="127" t="str">
        <f t="shared" si="67"/>
        <v/>
      </c>
      <c r="BD110" s="127" t="str">
        <f t="shared" si="68"/>
        <v/>
      </c>
      <c r="BE110" s="126" t="str">
        <f t="shared" si="69"/>
        <v/>
      </c>
      <c r="BF110" s="126" t="str">
        <f t="shared" si="70"/>
        <v/>
      </c>
      <c r="BG110" s="128" t="str">
        <f t="shared" si="94"/>
        <v/>
      </c>
      <c r="BH110" s="124" t="str">
        <f t="shared" si="62"/>
        <v/>
      </c>
      <c r="BI110" s="128" t="e">
        <f ca="1">IF(AND($AX110&lt;&gt;"",BE110&lt;&gt;"",BG110&gt;=IF(BG111="",0,BG111)),SUM(INDIRECT("bh"&amp;ROW()-BG110+1):BH110),"")</f>
        <v>#N/A</v>
      </c>
      <c r="BJ110" s="128" t="e">
        <f t="shared" ca="1" si="71"/>
        <v>#N/A</v>
      </c>
      <c r="BK110" s="128" t="e">
        <f t="shared" ca="1" si="72"/>
        <v>#N/A</v>
      </c>
      <c r="BL110" s="128" t="e">
        <f ca="1">IF(BK110="","",LEFT(AX110,3)&amp;TEXT(VLOOKUP(BK110,基本設定!$D$3:$E$50,2,FALSE),"000"))</f>
        <v>#N/A</v>
      </c>
      <c r="BM110" s="128" t="e">
        <f ca="1">IF(BL110="","",VLOOKUP(BL110,単価設定!$A$3:$F$477,6,FALSE))</f>
        <v>#N/A</v>
      </c>
      <c r="BN110" s="135"/>
      <c r="BO110" s="135"/>
      <c r="BP110" s="132"/>
      <c r="BQ110" s="135"/>
      <c r="BR110" s="136"/>
      <c r="BS110" s="136"/>
      <c r="BT110" s="127" t="str">
        <f t="shared" si="74"/>
        <v/>
      </c>
      <c r="BU110" s="127" t="str">
        <f t="shared" si="75"/>
        <v/>
      </c>
      <c r="BV110" s="126" t="str">
        <f t="shared" si="76"/>
        <v/>
      </c>
      <c r="BW110" s="126" t="str">
        <f t="shared" si="77"/>
        <v/>
      </c>
      <c r="BX110" s="128" t="str">
        <f t="shared" si="96"/>
        <v/>
      </c>
      <c r="BY110" s="124" t="str">
        <f t="shared" si="63"/>
        <v/>
      </c>
      <c r="BZ110" s="128" t="e">
        <f ca="1">IF(AND($AX110&lt;&gt;"",BV110&lt;&gt;"",BX110&gt;=IF(BX111="",0,BX111)),SUM(INDIRECT("by" &amp; ROW()-BX110+1):BY110),"")</f>
        <v>#N/A</v>
      </c>
      <c r="CA110" s="128" t="e">
        <f t="shared" ca="1" si="78"/>
        <v>#N/A</v>
      </c>
      <c r="CB110" s="128" t="e">
        <f t="shared" ca="1" si="79"/>
        <v>#N/A</v>
      </c>
      <c r="CC110" s="128" t="e">
        <f ca="1">IF(CB110="","",LEFT($AX110,3)&amp;TEXT(VLOOKUP(CB110,基本設定!$D$3:$E$50,2,FALSE),"100"))</f>
        <v>#N/A</v>
      </c>
      <c r="CD110" s="128" t="e">
        <f ca="1">IF(CC110="","",VLOOKUP(CC110,単価設定!$A$3:$F$477,6,FALSE))</f>
        <v>#N/A</v>
      </c>
      <c r="CE110" s="136"/>
      <c r="CF110" s="136"/>
      <c r="CG110" s="136"/>
      <c r="CH110" s="136"/>
      <c r="CI110" s="136"/>
      <c r="CJ110" s="136"/>
      <c r="CK110" s="128">
        <f t="shared" si="81"/>
        <v>0</v>
      </c>
      <c r="CL110" s="128" t="e">
        <f ca="1">SUM(CK$15:$CK110)</f>
        <v>#N/A</v>
      </c>
      <c r="CM110" s="128" t="e">
        <f t="shared" ca="1" si="82"/>
        <v>#N/A</v>
      </c>
      <c r="CN110" s="128" t="str">
        <f t="shared" si="98"/>
        <v/>
      </c>
      <c r="CO110" s="128" t="str">
        <f t="shared" si="83"/>
        <v/>
      </c>
      <c r="CP110" s="146" t="str">
        <f t="shared" si="84"/>
        <v/>
      </c>
      <c r="CQ110" s="146" t="str">
        <f t="shared" si="85"/>
        <v/>
      </c>
      <c r="CR110" s="146" t="str">
        <f t="shared" si="86"/>
        <v/>
      </c>
      <c r="CS110" s="146" t="str">
        <f t="shared" si="87"/>
        <v/>
      </c>
      <c r="CT110" s="128" t="e">
        <f ca="1">IF(BL110&lt;&gt;"",IF(COUNTIF(BL$15:BL110,BL110)=1,ROW(),""),"")</f>
        <v>#N/A</v>
      </c>
      <c r="CU110" s="128" t="e">
        <f ca="1">IF(CB110&lt;&gt;"",IF(COUNTIF(CB$15:CB110,CB110)=1,ROW(),""),"")</f>
        <v>#N/A</v>
      </c>
      <c r="CV110" s="128" t="str">
        <f>IF(CG110&lt;&gt;"",IF(COUNTIF(CG$15:CG110,CG110)=1,ROW(),""),"")</f>
        <v/>
      </c>
      <c r="CW110" s="146" t="str">
        <f>IF(CI110&lt;&gt;"",IF(COUNTIF(CI$15:CI110,CI110)=1,ROW(),""),"")</f>
        <v/>
      </c>
      <c r="CX110" s="128" t="str">
        <f t="shared" ca="1" si="88"/>
        <v/>
      </c>
      <c r="CY110" s="128" t="str">
        <f t="shared" ca="1" si="89"/>
        <v/>
      </c>
      <c r="CZ110" s="128" t="str">
        <f t="shared" ca="1" si="90"/>
        <v/>
      </c>
      <c r="DA110" s="146" t="str">
        <f t="shared" ca="1" si="91"/>
        <v/>
      </c>
      <c r="DC110" s="69"/>
      <c r="DD110" s="70"/>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49"/>
      <c r="EI110" s="350"/>
      <c r="EJ110" s="350"/>
      <c r="EK110" s="350"/>
      <c r="EL110" s="351"/>
      <c r="EM110" s="358"/>
      <c r="EN110" s="359"/>
      <c r="EO110" s="359"/>
      <c r="EP110" s="359"/>
      <c r="EQ110" s="359"/>
      <c r="ER110" s="359"/>
      <c r="ES110" s="359"/>
      <c r="ET110" s="359"/>
      <c r="EU110" s="359"/>
      <c r="EV110" s="359"/>
      <c r="EW110" s="359"/>
      <c r="EX110" s="359"/>
      <c r="EY110" s="359"/>
      <c r="EZ110" s="359"/>
      <c r="FA110" s="359"/>
      <c r="FB110" s="359"/>
      <c r="FC110" s="359"/>
      <c r="FD110" s="359"/>
      <c r="FE110" s="359"/>
      <c r="FF110" s="360"/>
      <c r="FG110" s="64"/>
    </row>
    <row r="111" spans="1:163" ht="18" customHeight="1" x14ac:dyDescent="0.15">
      <c r="A111" s="32"/>
      <c r="B111" s="210"/>
      <c r="C111" s="210"/>
      <c r="D111" s="210"/>
      <c r="E111" s="210"/>
      <c r="F111" s="210"/>
      <c r="G111" s="210"/>
      <c r="H111" s="210"/>
      <c r="I111" s="210" t="s">
        <v>26</v>
      </c>
      <c r="J111" s="210"/>
      <c r="K111" s="210"/>
      <c r="L111" s="210"/>
      <c r="M111" s="210"/>
      <c r="N111" s="210"/>
      <c r="O111" s="210"/>
      <c r="P111" s="210"/>
      <c r="Q111" s="333" t="s">
        <v>124</v>
      </c>
      <c r="R111" s="333"/>
      <c r="S111" s="333"/>
      <c r="T111" s="333"/>
      <c r="U111" s="333"/>
      <c r="V111" s="333"/>
      <c r="W111" s="210"/>
      <c r="X111" s="210"/>
      <c r="Y111" s="210"/>
      <c r="Z111" s="210"/>
      <c r="AA111" s="210"/>
      <c r="AB111" s="332"/>
      <c r="AC111" s="332"/>
      <c r="AD111" s="332"/>
      <c r="AE111" s="332"/>
      <c r="AF111" s="340"/>
      <c r="AG111" s="340"/>
      <c r="AH111" s="340"/>
      <c r="AI111" s="210" t="s">
        <v>26</v>
      </c>
      <c r="AJ111" s="210"/>
      <c r="AK111" s="210"/>
      <c r="AL111" s="210"/>
      <c r="AM111" s="210"/>
      <c r="AN111" s="210"/>
      <c r="AO111" s="210"/>
      <c r="AP111" s="210"/>
      <c r="AQ111" s="210"/>
      <c r="AR111" s="210"/>
      <c r="AS111" s="332"/>
      <c r="AT111" s="332"/>
      <c r="AU111" s="332"/>
      <c r="AV111" s="332"/>
      <c r="AX111" s="90" t="e">
        <f t="shared" ca="1" si="64"/>
        <v>#N/A</v>
      </c>
      <c r="AY111" s="132"/>
      <c r="AZ111" s="133"/>
      <c r="BA111" s="134"/>
      <c r="BB111" s="134"/>
      <c r="BC111" s="127" t="str">
        <f t="shared" si="67"/>
        <v/>
      </c>
      <c r="BD111" s="127" t="str">
        <f t="shared" si="68"/>
        <v/>
      </c>
      <c r="BE111" s="126" t="str">
        <f t="shared" si="69"/>
        <v/>
      </c>
      <c r="BF111" s="126" t="str">
        <f t="shared" si="70"/>
        <v/>
      </c>
      <c r="BG111" s="128" t="str">
        <f t="shared" si="94"/>
        <v/>
      </c>
      <c r="BH111" s="124" t="str">
        <f t="shared" si="62"/>
        <v/>
      </c>
      <c r="BI111" s="128" t="e">
        <f ca="1">IF(AND($AX111&lt;&gt;"",BE111&lt;&gt;"",BG111&gt;=IF(BG112="",0,BG112)),SUM(INDIRECT("bh"&amp;ROW()-BG111+1):BH111),"")</f>
        <v>#N/A</v>
      </c>
      <c r="BJ111" s="128" t="e">
        <f t="shared" ca="1" si="71"/>
        <v>#N/A</v>
      </c>
      <c r="BK111" s="128" t="e">
        <f t="shared" ca="1" si="72"/>
        <v>#N/A</v>
      </c>
      <c r="BL111" s="128" t="e">
        <f ca="1">IF(BK111="","",LEFT(AX111,3)&amp;TEXT(VLOOKUP(BK111,基本設定!$D$3:$E$50,2,FALSE),"000"))</f>
        <v>#N/A</v>
      </c>
      <c r="BM111" s="128" t="e">
        <f ca="1">IF(BL111="","",VLOOKUP(BL111,単価設定!$A$3:$F$477,6,FALSE))</f>
        <v>#N/A</v>
      </c>
      <c r="BN111" s="135"/>
      <c r="BO111" s="135"/>
      <c r="BP111" s="132"/>
      <c r="BQ111" s="135"/>
      <c r="BR111" s="136"/>
      <c r="BS111" s="136"/>
      <c r="BT111" s="127" t="str">
        <f t="shared" si="74"/>
        <v/>
      </c>
      <c r="BU111" s="127" t="str">
        <f t="shared" si="75"/>
        <v/>
      </c>
      <c r="BV111" s="126" t="str">
        <f t="shared" si="76"/>
        <v/>
      </c>
      <c r="BW111" s="126" t="str">
        <f t="shared" si="77"/>
        <v/>
      </c>
      <c r="BX111" s="128" t="str">
        <f t="shared" si="96"/>
        <v/>
      </c>
      <c r="BY111" s="124" t="str">
        <f t="shared" si="63"/>
        <v/>
      </c>
      <c r="BZ111" s="128" t="e">
        <f ca="1">IF(AND($AX111&lt;&gt;"",BV111&lt;&gt;"",BX111&gt;=IF(BX112="",0,BX112)),SUM(INDIRECT("by" &amp; ROW()-BX111+1):BY111),"")</f>
        <v>#N/A</v>
      </c>
      <c r="CA111" s="128" t="e">
        <f t="shared" ca="1" si="78"/>
        <v>#N/A</v>
      </c>
      <c r="CB111" s="128" t="e">
        <f t="shared" ca="1" si="79"/>
        <v>#N/A</v>
      </c>
      <c r="CC111" s="128" t="e">
        <f ca="1">IF(CB111="","",LEFT($AX111,3)&amp;TEXT(VLOOKUP(CB111,基本設定!$D$3:$E$50,2,FALSE),"100"))</f>
        <v>#N/A</v>
      </c>
      <c r="CD111" s="128" t="e">
        <f ca="1">IF(CC111="","",VLOOKUP(CC111,単価設定!$A$3:$F$477,6,FALSE))</f>
        <v>#N/A</v>
      </c>
      <c r="CE111" s="136"/>
      <c r="CF111" s="136"/>
      <c r="CG111" s="136"/>
      <c r="CH111" s="136"/>
      <c r="CI111" s="136"/>
      <c r="CJ111" s="136"/>
      <c r="CK111" s="128">
        <f t="shared" si="81"/>
        <v>0</v>
      </c>
      <c r="CL111" s="128" t="e">
        <f ca="1">SUM(CK$15:$CK111)</f>
        <v>#N/A</v>
      </c>
      <c r="CM111" s="128" t="e">
        <f t="shared" ca="1" si="82"/>
        <v>#N/A</v>
      </c>
      <c r="CN111" s="128" t="str">
        <f t="shared" si="98"/>
        <v/>
      </c>
      <c r="CO111" s="128" t="str">
        <f t="shared" si="83"/>
        <v/>
      </c>
      <c r="CP111" s="146" t="str">
        <f t="shared" si="84"/>
        <v/>
      </c>
      <c r="CQ111" s="146" t="str">
        <f t="shared" si="85"/>
        <v/>
      </c>
      <c r="CR111" s="146" t="str">
        <f t="shared" si="86"/>
        <v/>
      </c>
      <c r="CS111" s="146" t="str">
        <f t="shared" si="87"/>
        <v/>
      </c>
      <c r="CT111" s="128" t="e">
        <f ca="1">IF(BL111&lt;&gt;"",IF(COUNTIF(BL$15:BL111,BL111)=1,ROW(),""),"")</f>
        <v>#N/A</v>
      </c>
      <c r="CU111" s="128" t="e">
        <f ca="1">IF(CB111&lt;&gt;"",IF(COUNTIF(CB$15:CB111,CB111)=1,ROW(),""),"")</f>
        <v>#N/A</v>
      </c>
      <c r="CV111" s="128" t="str">
        <f>IF(CG111&lt;&gt;"",IF(COUNTIF(CG$15:CG111,CG111)=1,ROW(),""),"")</f>
        <v/>
      </c>
      <c r="CW111" s="146" t="str">
        <f>IF(CI111&lt;&gt;"",IF(COUNTIF(CI$15:CI111,CI111)=1,ROW(),""),"")</f>
        <v/>
      </c>
      <c r="CX111" s="128" t="str">
        <f t="shared" ca="1" si="88"/>
        <v/>
      </c>
      <c r="CY111" s="128" t="str">
        <f t="shared" ca="1" si="89"/>
        <v/>
      </c>
      <c r="CZ111" s="128" t="str">
        <f t="shared" ca="1" si="90"/>
        <v/>
      </c>
      <c r="DA111" s="146" t="str">
        <f t="shared" ca="1" si="91"/>
        <v/>
      </c>
      <c r="DC111" s="69"/>
      <c r="DD111" s="70"/>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52"/>
      <c r="EI111" s="353"/>
      <c r="EJ111" s="353"/>
      <c r="EK111" s="353"/>
      <c r="EL111" s="354"/>
      <c r="EM111" s="361"/>
      <c r="EN111" s="362"/>
      <c r="EO111" s="362"/>
      <c r="EP111" s="362"/>
      <c r="EQ111" s="362"/>
      <c r="ER111" s="362"/>
      <c r="ES111" s="362"/>
      <c r="ET111" s="362"/>
      <c r="EU111" s="362"/>
      <c r="EV111" s="362"/>
      <c r="EW111" s="362"/>
      <c r="EX111" s="362"/>
      <c r="EY111" s="362"/>
      <c r="EZ111" s="362"/>
      <c r="FA111" s="362"/>
      <c r="FB111" s="362"/>
      <c r="FC111" s="362"/>
      <c r="FD111" s="362"/>
      <c r="FE111" s="362"/>
      <c r="FF111" s="363"/>
      <c r="FG111" s="64"/>
    </row>
    <row r="112" spans="1:163" ht="18" customHeight="1" x14ac:dyDescent="0.15">
      <c r="A112" s="32"/>
      <c r="B112" s="210"/>
      <c r="C112" s="210"/>
      <c r="D112" s="210"/>
      <c r="E112" s="210"/>
      <c r="F112" s="210"/>
      <c r="G112" s="210"/>
      <c r="H112" s="210"/>
      <c r="I112" s="333" t="s">
        <v>122</v>
      </c>
      <c r="J112" s="333"/>
      <c r="K112" s="333"/>
      <c r="L112" s="333" t="s">
        <v>123</v>
      </c>
      <c r="M112" s="333"/>
      <c r="N112" s="333"/>
      <c r="O112" s="210" t="s">
        <v>27</v>
      </c>
      <c r="P112" s="210"/>
      <c r="Q112" s="333"/>
      <c r="R112" s="333"/>
      <c r="S112" s="333"/>
      <c r="T112" s="333"/>
      <c r="U112" s="333"/>
      <c r="V112" s="333"/>
      <c r="W112" s="210"/>
      <c r="X112" s="210"/>
      <c r="Y112" s="210"/>
      <c r="Z112" s="210"/>
      <c r="AA112" s="210"/>
      <c r="AB112" s="332"/>
      <c r="AC112" s="332"/>
      <c r="AD112" s="332"/>
      <c r="AE112" s="332"/>
      <c r="AF112" s="340"/>
      <c r="AG112" s="340"/>
      <c r="AH112" s="340"/>
      <c r="AI112" s="333" t="s">
        <v>122</v>
      </c>
      <c r="AJ112" s="333"/>
      <c r="AK112" s="333"/>
      <c r="AL112" s="333" t="s">
        <v>123</v>
      </c>
      <c r="AM112" s="333"/>
      <c r="AN112" s="333"/>
      <c r="AO112" s="210"/>
      <c r="AP112" s="210"/>
      <c r="AQ112" s="210"/>
      <c r="AR112" s="210"/>
      <c r="AS112" s="332"/>
      <c r="AT112" s="332"/>
      <c r="AU112" s="332"/>
      <c r="AV112" s="332"/>
      <c r="AX112" s="90" t="e">
        <f t="shared" ca="1" si="64"/>
        <v>#N/A</v>
      </c>
      <c r="AY112" s="132"/>
      <c r="AZ112" s="133"/>
      <c r="BA112" s="134"/>
      <c r="BB112" s="134"/>
      <c r="BC112" s="127" t="str">
        <f t="shared" si="67"/>
        <v/>
      </c>
      <c r="BD112" s="127" t="str">
        <f t="shared" si="68"/>
        <v/>
      </c>
      <c r="BE112" s="126" t="str">
        <f t="shared" si="69"/>
        <v/>
      </c>
      <c r="BF112" s="126" t="str">
        <f t="shared" si="70"/>
        <v/>
      </c>
      <c r="BG112" s="128" t="str">
        <f t="shared" si="94"/>
        <v/>
      </c>
      <c r="BH112" s="124" t="str">
        <f t="shared" si="62"/>
        <v/>
      </c>
      <c r="BI112" s="128" t="e">
        <f ca="1">IF(AND($AX112&lt;&gt;"",BE112&lt;&gt;"",BG112&gt;=IF(BG113="",0,BG113)),SUM(INDIRECT("bh"&amp;ROW()-BG112+1):BH112),"")</f>
        <v>#N/A</v>
      </c>
      <c r="BJ112" s="128" t="e">
        <f t="shared" ca="1" si="71"/>
        <v>#N/A</v>
      </c>
      <c r="BK112" s="128" t="e">
        <f t="shared" ca="1" si="72"/>
        <v>#N/A</v>
      </c>
      <c r="BL112" s="128" t="e">
        <f ca="1">IF(BK112="","",LEFT(AX112,3)&amp;TEXT(VLOOKUP(BK112,基本設定!$D$3:$E$50,2,FALSE),"000"))</f>
        <v>#N/A</v>
      </c>
      <c r="BM112" s="128" t="e">
        <f ca="1">IF(BL112="","",VLOOKUP(BL112,単価設定!$A$3:$F$477,6,FALSE))</f>
        <v>#N/A</v>
      </c>
      <c r="BN112" s="135"/>
      <c r="BO112" s="135"/>
      <c r="BP112" s="132"/>
      <c r="BQ112" s="135"/>
      <c r="BR112" s="136"/>
      <c r="BS112" s="136"/>
      <c r="BT112" s="127" t="str">
        <f t="shared" si="74"/>
        <v/>
      </c>
      <c r="BU112" s="127" t="str">
        <f t="shared" si="75"/>
        <v/>
      </c>
      <c r="BV112" s="126" t="str">
        <f t="shared" si="76"/>
        <v/>
      </c>
      <c r="BW112" s="126" t="str">
        <f t="shared" si="77"/>
        <v/>
      </c>
      <c r="BX112" s="128" t="str">
        <f t="shared" si="96"/>
        <v/>
      </c>
      <c r="BY112" s="124" t="str">
        <f t="shared" si="63"/>
        <v/>
      </c>
      <c r="BZ112" s="128" t="e">
        <f ca="1">IF(AND($AX112&lt;&gt;"",BV112&lt;&gt;"",BX112&gt;=IF(BX113="",0,BX113)),SUM(INDIRECT("by" &amp; ROW()-BX112+1):BY112),"")</f>
        <v>#N/A</v>
      </c>
      <c r="CA112" s="128" t="e">
        <f t="shared" ca="1" si="78"/>
        <v>#N/A</v>
      </c>
      <c r="CB112" s="128" t="e">
        <f t="shared" ca="1" si="79"/>
        <v>#N/A</v>
      </c>
      <c r="CC112" s="128" t="e">
        <f ca="1">IF(CB112="","",LEFT($AX112,3)&amp;TEXT(VLOOKUP(CB112,基本設定!$D$3:$E$50,2,FALSE),"100"))</f>
        <v>#N/A</v>
      </c>
      <c r="CD112" s="128" t="e">
        <f ca="1">IF(CC112="","",VLOOKUP(CC112,単価設定!$A$3:$F$477,6,FALSE))</f>
        <v>#N/A</v>
      </c>
      <c r="CE112" s="136"/>
      <c r="CF112" s="136"/>
      <c r="CG112" s="136"/>
      <c r="CH112" s="136"/>
      <c r="CI112" s="136"/>
      <c r="CJ112" s="136"/>
      <c r="CK112" s="128">
        <f t="shared" si="81"/>
        <v>0</v>
      </c>
      <c r="CL112" s="128" t="e">
        <f ca="1">SUM(CK$15:$CK112)</f>
        <v>#N/A</v>
      </c>
      <c r="CM112" s="128" t="e">
        <f t="shared" ca="1" si="82"/>
        <v>#N/A</v>
      </c>
      <c r="CN112" s="128" t="str">
        <f t="shared" si="98"/>
        <v/>
      </c>
      <c r="CO112" s="128" t="str">
        <f t="shared" si="83"/>
        <v/>
      </c>
      <c r="CP112" s="146" t="str">
        <f t="shared" si="84"/>
        <v/>
      </c>
      <c r="CQ112" s="146" t="str">
        <f t="shared" si="85"/>
        <v/>
      </c>
      <c r="CR112" s="146" t="str">
        <f t="shared" si="86"/>
        <v/>
      </c>
      <c r="CS112" s="146" t="str">
        <f t="shared" si="87"/>
        <v/>
      </c>
      <c r="CT112" s="128" t="e">
        <f ca="1">IF(BL112&lt;&gt;"",IF(COUNTIF(BL$15:BL112,BL112)=1,ROW(),""),"")</f>
        <v>#N/A</v>
      </c>
      <c r="CU112" s="128" t="e">
        <f ca="1">IF(CB112&lt;&gt;"",IF(COUNTIF(CB$15:CB112,CB112)=1,ROW(),""),"")</f>
        <v>#N/A</v>
      </c>
      <c r="CV112" s="128" t="str">
        <f>IF(CG112&lt;&gt;"",IF(COUNTIF(CG$15:CG112,CG112)=1,ROW(),""),"")</f>
        <v/>
      </c>
      <c r="CW112" s="146" t="str">
        <f>IF(CI112&lt;&gt;"",IF(COUNTIF(CI$15:CI112,CI112)=1,ROW(),""),"")</f>
        <v/>
      </c>
      <c r="CX112" s="128" t="str">
        <f t="shared" ca="1" si="88"/>
        <v/>
      </c>
      <c r="CY112" s="128" t="str">
        <f t="shared" ca="1" si="89"/>
        <v/>
      </c>
      <c r="CZ112" s="128" t="str">
        <f t="shared" ca="1" si="90"/>
        <v/>
      </c>
      <c r="DA112" s="146" t="str">
        <f t="shared" ca="1" si="91"/>
        <v/>
      </c>
      <c r="DC112" s="69"/>
      <c r="DD112" s="70"/>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64"/>
    </row>
    <row r="113" spans="1:163" ht="18" customHeight="1" x14ac:dyDescent="0.15">
      <c r="A113" s="32"/>
      <c r="B113" s="244"/>
      <c r="C113" s="244"/>
      <c r="D113" s="244"/>
      <c r="E113" s="316" t="str">
        <f>IF(B113="","",TEXT(TEXT(請求書!$D$15,"YYYY/MM") &amp; "/" &amp; TEXT(B113,"00"),"AAA"))</f>
        <v/>
      </c>
      <c r="F113" s="316"/>
      <c r="G113" s="316"/>
      <c r="H113" s="316"/>
      <c r="I113" s="271"/>
      <c r="J113" s="271"/>
      <c r="K113" s="271"/>
      <c r="L113" s="271"/>
      <c r="M113" s="271"/>
      <c r="N113" s="271"/>
      <c r="O113" s="272" t="str">
        <f>IF((L113-I113)=0,"",L113-I113)</f>
        <v/>
      </c>
      <c r="P113" s="272"/>
      <c r="Q113" s="273" t="str">
        <f>IF(AND(I113&lt;&gt;"",L113&lt;&gt;""),HOUR(O113)*60+MINUTE(O113),"")</f>
        <v/>
      </c>
      <c r="R113" s="274"/>
      <c r="S113" s="274"/>
      <c r="T113" s="274"/>
      <c r="U113" s="274"/>
      <c r="V113" s="275"/>
      <c r="W113" s="276" t="str">
        <f>IF(AND(BN113="",CE113=""),"",IF(OR(BN113="最低時間未満",CE113="最低時間未満"),"最低時間未満",SUM(BN113,CE113)/IF(OR(BN113="",CE113=""),1,AD113)))</f>
        <v/>
      </c>
      <c r="X113" s="277"/>
      <c r="Y113" s="277"/>
      <c r="Z113" s="277"/>
      <c r="AA113" s="278"/>
      <c r="AB113" s="249"/>
      <c r="AC113" s="250"/>
      <c r="AD113" s="249"/>
      <c r="AE113" s="250"/>
      <c r="AF113" s="251" t="str">
        <f t="shared" ref="AF113:AF143" si="99">IF(I113="","",CM113)</f>
        <v/>
      </c>
      <c r="AG113" s="252"/>
      <c r="AH113" s="253"/>
      <c r="AI113" s="254" t="str">
        <f>IF(I113="","",I113)</f>
        <v/>
      </c>
      <c r="AJ113" s="255"/>
      <c r="AK113" s="256"/>
      <c r="AL113" s="254" t="str">
        <f>IF(L113="","",L113)</f>
        <v/>
      </c>
      <c r="AM113" s="255"/>
      <c r="AN113" s="256"/>
      <c r="AO113" s="315"/>
      <c r="AP113" s="315"/>
      <c r="AQ113" s="315"/>
      <c r="AR113" s="315"/>
      <c r="AS113" s="244"/>
      <c r="AT113" s="244"/>
      <c r="AU113" s="244"/>
      <c r="AV113" s="244"/>
      <c r="AW113" s="100"/>
      <c r="AX113" s="90" t="e">
        <f t="shared" ca="1" si="64"/>
        <v>#N/A</v>
      </c>
      <c r="AY113" s="124" t="str">
        <f t="shared" ref="AY113:AY143" si="100">IF(AND(I113&lt;&gt;"",AW113&lt;&gt;2),ROW(),"")</f>
        <v/>
      </c>
      <c r="AZ113" s="125" t="str">
        <f t="shared" ref="AZ113:AZ143" si="101">IF(AND(I113&lt;&gt;"",AW113&lt;&gt;2),B113,"")</f>
        <v/>
      </c>
      <c r="BA113" s="126" t="str">
        <f t="shared" ref="BA113:BA143" si="102">IF(AND(I113&lt;&gt;"",AW113&lt;&gt;2),I113,"")</f>
        <v/>
      </c>
      <c r="BB113" s="126" t="str">
        <f t="shared" ref="BB113:BB143" si="103">IF(AND(I113&lt;&gt;"",AW113&lt;&gt;2),L113,"")</f>
        <v/>
      </c>
      <c r="BC113" s="127" t="str">
        <f t="shared" si="67"/>
        <v/>
      </c>
      <c r="BD113" s="127" t="str">
        <f t="shared" si="68"/>
        <v/>
      </c>
      <c r="BE113" s="126" t="str">
        <f t="shared" si="69"/>
        <v/>
      </c>
      <c r="BF113" s="126" t="str">
        <f t="shared" si="70"/>
        <v/>
      </c>
      <c r="BG113" s="128" t="str">
        <f t="shared" si="94"/>
        <v/>
      </c>
      <c r="BH113" s="124" t="str">
        <f t="shared" si="62"/>
        <v/>
      </c>
      <c r="BI113" s="128" t="e">
        <f ca="1">IF(AND($AX113&lt;&gt;"",BE113&lt;&gt;"",BG113&gt;=IF(BG114="",0,BG114)),SUM(INDIRECT("bh"&amp;ROW()-BG113+1):BH113),"")</f>
        <v>#N/A</v>
      </c>
      <c r="BJ113" s="128" t="e">
        <f t="shared" ca="1" si="71"/>
        <v>#N/A</v>
      </c>
      <c r="BK113" s="128" t="e">
        <f t="shared" ca="1" si="72"/>
        <v>#N/A</v>
      </c>
      <c r="BL113" s="128" t="e">
        <f ca="1">IF(BK113="","",LEFT(AX113,3)&amp;TEXT(VLOOKUP(BK113,基本設定!$D$3:$E$50,2,FALSE),"000"))</f>
        <v>#N/A</v>
      </c>
      <c r="BM113" s="128" t="e">
        <f ca="1">IF(BL113="","",VLOOKUP(BL113,単価設定!$A$3:$F$477,6,FALSE))</f>
        <v>#N/A</v>
      </c>
      <c r="BN113" s="128" t="str">
        <f t="shared" si="95"/>
        <v/>
      </c>
      <c r="BO113" s="128" t="str">
        <f t="shared" si="73"/>
        <v/>
      </c>
      <c r="BP113" s="124" t="str">
        <f t="shared" ref="BP113:BP143" si="104">IF(AND(I113&lt;&gt;"",OR(AW113=2,AD113=2)),ROW(),"")</f>
        <v/>
      </c>
      <c r="BQ113" s="128" t="str">
        <f t="shared" ref="BQ113:BQ143" si="105">IF(AND(I113&lt;&gt;"",OR(AW113=2,AD113=2)),B113,"")</f>
        <v/>
      </c>
      <c r="BR113" s="129" t="str">
        <f t="shared" ref="BR113:BR143" si="106">IF(AND(I113&lt;&gt;"",OR(AW113=2,AD113=2)),I113,"")</f>
        <v/>
      </c>
      <c r="BS113" s="129" t="str">
        <f t="shared" ref="BS113:BS143" si="107">IF(AND(I113&lt;&gt;"",OR(AW113=2,AD113=2)),L113,"")</f>
        <v/>
      </c>
      <c r="BT113" s="127" t="str">
        <f t="shared" si="74"/>
        <v/>
      </c>
      <c r="BU113" s="127" t="str">
        <f t="shared" si="75"/>
        <v/>
      </c>
      <c r="BV113" s="126" t="str">
        <f t="shared" si="76"/>
        <v/>
      </c>
      <c r="BW113" s="126" t="str">
        <f t="shared" si="77"/>
        <v/>
      </c>
      <c r="BX113" s="128" t="str">
        <f t="shared" si="96"/>
        <v/>
      </c>
      <c r="BY113" s="124" t="str">
        <f t="shared" si="63"/>
        <v/>
      </c>
      <c r="BZ113" s="128" t="e">
        <f ca="1">IF(AND($AX113&lt;&gt;"",BV113&lt;&gt;"",BX113&gt;=IF(BX114="",0,BX114)),SUM(INDIRECT("by" &amp; ROW()-BX113+1):BY113),"")</f>
        <v>#N/A</v>
      </c>
      <c r="CA113" s="128" t="e">
        <f t="shared" ca="1" si="78"/>
        <v>#N/A</v>
      </c>
      <c r="CB113" s="128" t="e">
        <f t="shared" ca="1" si="79"/>
        <v>#N/A</v>
      </c>
      <c r="CC113" s="128" t="e">
        <f ca="1">IF(CB113="","",LEFT($AX113,3)&amp;TEXT(VLOOKUP(CB113,基本設定!$D$3:$E$50,2,FALSE),"100"))</f>
        <v>#N/A</v>
      </c>
      <c r="CD113" s="128" t="e">
        <f ca="1">IF(CC113="","",VLOOKUP(CC113,単価設定!$A$3:$F$477,6,FALSE))</f>
        <v>#N/A</v>
      </c>
      <c r="CE113" s="128" t="str">
        <f t="shared" si="97"/>
        <v/>
      </c>
      <c r="CF113" s="128" t="str">
        <f t="shared" si="80"/>
        <v/>
      </c>
      <c r="CG113" s="128" t="e">
        <f t="shared" ca="1" si="54"/>
        <v>#N/A</v>
      </c>
      <c r="CH113" s="128" t="e">
        <f ca="1">IF(CG113="","",VLOOKUP(CG113,単価設定!$A$3:$F$478,6,FALSE))</f>
        <v>#N/A</v>
      </c>
      <c r="CI113" s="128" t="e">
        <f t="shared" ca="1" si="55"/>
        <v>#N/A</v>
      </c>
      <c r="CJ113" s="128" t="e">
        <f ca="1">IF(CI113="","",VLOOKUP(CI113,単価設定!$A$3:$F$478,6,FALSE))</f>
        <v>#N/A</v>
      </c>
      <c r="CK113" s="128" t="e">
        <f t="shared" ca="1" si="81"/>
        <v>#N/A</v>
      </c>
      <c r="CL113" s="128" t="e">
        <f ca="1">SUM(CK$15:$CK113)</f>
        <v>#N/A</v>
      </c>
      <c r="CM113" s="128" t="e">
        <f t="shared" ca="1" si="82"/>
        <v>#N/A</v>
      </c>
      <c r="CN113" s="128" t="e">
        <f t="shared" ca="1" si="98"/>
        <v>#N/A</v>
      </c>
      <c r="CO113" s="128" t="e">
        <f t="shared" ca="1" si="83"/>
        <v>#N/A</v>
      </c>
      <c r="CP113" s="146" t="e">
        <f t="shared" ca="1" si="84"/>
        <v>#N/A</v>
      </c>
      <c r="CQ113" s="146" t="e">
        <f t="shared" ca="1" si="85"/>
        <v>#N/A</v>
      </c>
      <c r="CR113" s="146" t="e">
        <f t="shared" ca="1" si="86"/>
        <v>#N/A</v>
      </c>
      <c r="CS113" s="146" t="e">
        <f t="shared" ca="1" si="87"/>
        <v>#N/A</v>
      </c>
      <c r="CT113" s="128" t="e">
        <f ca="1">IF(BL113&lt;&gt;"",IF(COUNTIF(BL$15:BL113,BL113)=1,ROW(),""),"")</f>
        <v>#N/A</v>
      </c>
      <c r="CU113" s="128" t="e">
        <f ca="1">IF(CB113&lt;&gt;"",IF(COUNTIF(CB$15:CB113,CB113)=1,ROW(),""),"")</f>
        <v>#N/A</v>
      </c>
      <c r="CV113" s="128" t="e">
        <f ca="1">IF(CG113&lt;&gt;"",IF(COUNTIF(CG$15:CG113,CG113)=1,ROW(),""),"")</f>
        <v>#N/A</v>
      </c>
      <c r="CW113" s="146" t="e">
        <f ca="1">IF(CI113&lt;&gt;"",IF(COUNTIF(CI$15:CI113,CI113)=1,ROW(),""),"")</f>
        <v>#N/A</v>
      </c>
      <c r="CX113" s="128" t="str">
        <f t="shared" ca="1" si="88"/>
        <v/>
      </c>
      <c r="CY113" s="128" t="str">
        <f t="shared" ca="1" si="89"/>
        <v/>
      </c>
      <c r="CZ113" s="128" t="str">
        <f t="shared" ca="1" si="90"/>
        <v/>
      </c>
      <c r="DA113" s="146" t="str">
        <f t="shared" ca="1" si="91"/>
        <v/>
      </c>
      <c r="DC113" s="32"/>
      <c r="DD113" s="65"/>
      <c r="DE113" s="323" t="s">
        <v>134</v>
      </c>
      <c r="DF113" s="324"/>
      <c r="DG113" s="325"/>
      <c r="DH113" s="317" t="s">
        <v>125</v>
      </c>
      <c r="DI113" s="318"/>
      <c r="DJ113" s="318"/>
      <c r="DK113" s="318"/>
      <c r="DL113" s="318"/>
      <c r="DM113" s="318"/>
      <c r="DN113" s="318"/>
      <c r="DO113" s="318"/>
      <c r="DP113" s="319"/>
      <c r="DQ113" s="317" t="s">
        <v>126</v>
      </c>
      <c r="DR113" s="318"/>
      <c r="DS113" s="318"/>
      <c r="DT113" s="318"/>
      <c r="DU113" s="318"/>
      <c r="DV113" s="318"/>
      <c r="DW113" s="318"/>
      <c r="DX113" s="318"/>
      <c r="DY113" s="318"/>
      <c r="DZ113" s="318"/>
      <c r="EA113" s="318"/>
      <c r="EB113" s="318"/>
      <c r="EC113" s="319"/>
      <c r="ED113" s="317" t="s">
        <v>115</v>
      </c>
      <c r="EE113" s="318"/>
      <c r="EF113" s="318"/>
      <c r="EG113" s="318"/>
      <c r="EH113" s="318"/>
      <c r="EI113" s="318"/>
      <c r="EJ113" s="318"/>
      <c r="EK113" s="318"/>
      <c r="EL113" s="319"/>
      <c r="EM113" s="317" t="s">
        <v>127</v>
      </c>
      <c r="EN113" s="318"/>
      <c r="EO113" s="318"/>
      <c r="EP113" s="318"/>
      <c r="EQ113" s="319"/>
      <c r="ER113" s="317" t="s">
        <v>128</v>
      </c>
      <c r="ES113" s="318"/>
      <c r="ET113" s="318"/>
      <c r="EU113" s="318"/>
      <c r="EV113" s="318"/>
      <c r="EW113" s="318"/>
      <c r="EX113" s="318"/>
      <c r="EY113" s="318"/>
      <c r="EZ113" s="318"/>
      <c r="FA113" s="318"/>
      <c r="FB113" s="319"/>
      <c r="FC113" s="317" t="s">
        <v>129</v>
      </c>
      <c r="FD113" s="318"/>
      <c r="FE113" s="318"/>
      <c r="FF113" s="319"/>
      <c r="FG113" s="64"/>
    </row>
    <row r="114" spans="1:163" ht="18" customHeight="1" x14ac:dyDescent="0.15">
      <c r="A114" s="32"/>
      <c r="B114" s="244"/>
      <c r="C114" s="244"/>
      <c r="D114" s="244"/>
      <c r="E114" s="316" t="str">
        <f>IF(B114="","",TEXT(TEXT(請求書!$D$15,"YYYY/MM") &amp; "/" &amp; TEXT(B114,"00"),"AAA"))</f>
        <v/>
      </c>
      <c r="F114" s="269"/>
      <c r="G114" s="269"/>
      <c r="H114" s="270"/>
      <c r="I114" s="271"/>
      <c r="J114" s="271"/>
      <c r="K114" s="271"/>
      <c r="L114" s="271"/>
      <c r="M114" s="271"/>
      <c r="N114" s="271"/>
      <c r="O114" s="272" t="str">
        <f t="shared" ref="O114:O143" si="108">IF((L114-I114)=0,"",L114-I114)</f>
        <v/>
      </c>
      <c r="P114" s="272"/>
      <c r="Q114" s="273" t="str">
        <f>IF(AND(I114&lt;&gt;"",L114&lt;&gt;""),HOUR(O114)*60+MINUTE(O114),"")</f>
        <v/>
      </c>
      <c r="R114" s="274"/>
      <c r="S114" s="274"/>
      <c r="T114" s="274"/>
      <c r="U114" s="274"/>
      <c r="V114" s="275"/>
      <c r="W114" s="276" t="str">
        <f t="shared" ref="W114:W143" si="109">IF(AND(BN114="",CE114=""),"",IF(OR(BN114="最低時間未満",CE114="最低時間未満"),"最低時間未満",SUM(BN114,CE114)/IF(OR(BN114="",CE114=""),1,AD114)))</f>
        <v/>
      </c>
      <c r="X114" s="277"/>
      <c r="Y114" s="277"/>
      <c r="Z114" s="277"/>
      <c r="AA114" s="278"/>
      <c r="AB114" s="249"/>
      <c r="AC114" s="250"/>
      <c r="AD114" s="249"/>
      <c r="AE114" s="250"/>
      <c r="AF114" s="251" t="str">
        <f t="shared" si="99"/>
        <v/>
      </c>
      <c r="AG114" s="252"/>
      <c r="AH114" s="253"/>
      <c r="AI114" s="254" t="str">
        <f>IF(I114="","",I114)</f>
        <v/>
      </c>
      <c r="AJ114" s="255"/>
      <c r="AK114" s="256"/>
      <c r="AL114" s="254" t="str">
        <f>IF(L114="","",L114)</f>
        <v/>
      </c>
      <c r="AM114" s="255"/>
      <c r="AN114" s="256"/>
      <c r="AO114" s="315"/>
      <c r="AP114" s="315"/>
      <c r="AQ114" s="315"/>
      <c r="AR114" s="315"/>
      <c r="AS114" s="244"/>
      <c r="AT114" s="244"/>
      <c r="AU114" s="244"/>
      <c r="AV114" s="244"/>
      <c r="AW114" s="100"/>
      <c r="AX114" s="90" t="e">
        <f t="shared" ca="1" si="64"/>
        <v>#N/A</v>
      </c>
      <c r="AY114" s="124" t="str">
        <f t="shared" si="100"/>
        <v/>
      </c>
      <c r="AZ114" s="125" t="str">
        <f t="shared" si="101"/>
        <v/>
      </c>
      <c r="BA114" s="126" t="str">
        <f t="shared" si="102"/>
        <v/>
      </c>
      <c r="BB114" s="126" t="str">
        <f t="shared" si="103"/>
        <v/>
      </c>
      <c r="BC114" s="127" t="str">
        <f t="shared" si="67"/>
        <v/>
      </c>
      <c r="BD114" s="127" t="str">
        <f t="shared" si="68"/>
        <v/>
      </c>
      <c r="BE114" s="126" t="str">
        <f t="shared" si="69"/>
        <v/>
      </c>
      <c r="BF114" s="126" t="str">
        <f t="shared" si="70"/>
        <v/>
      </c>
      <c r="BG114" s="128" t="str">
        <f t="shared" si="94"/>
        <v/>
      </c>
      <c r="BH114" s="124" t="str">
        <f t="shared" si="62"/>
        <v/>
      </c>
      <c r="BI114" s="128" t="e">
        <f ca="1">IF(AND($AX114&lt;&gt;"",BE114&lt;&gt;"",BG114&gt;=IF(BG115="",0,BG115)),SUM(INDIRECT("bh"&amp;ROW()-BG114+1):BH114),"")</f>
        <v>#N/A</v>
      </c>
      <c r="BJ114" s="128" t="e">
        <f t="shared" ca="1" si="71"/>
        <v>#N/A</v>
      </c>
      <c r="BK114" s="128" t="e">
        <f t="shared" ca="1" si="72"/>
        <v>#N/A</v>
      </c>
      <c r="BL114" s="128" t="e">
        <f ca="1">IF(BK114="","",LEFT(AX114,3)&amp;TEXT(VLOOKUP(BK114,基本設定!$D$3:$E$50,2,FALSE),"000"))</f>
        <v>#N/A</v>
      </c>
      <c r="BM114" s="128" t="e">
        <f ca="1">IF(BL114="","",VLOOKUP(BL114,単価設定!$A$3:$F$477,6,FALSE))</f>
        <v>#N/A</v>
      </c>
      <c r="BN114" s="128" t="str">
        <f t="shared" si="95"/>
        <v/>
      </c>
      <c r="BO114" s="128" t="str">
        <f t="shared" si="73"/>
        <v/>
      </c>
      <c r="BP114" s="124" t="str">
        <f t="shared" si="104"/>
        <v/>
      </c>
      <c r="BQ114" s="128" t="str">
        <f t="shared" si="105"/>
        <v/>
      </c>
      <c r="BR114" s="129" t="str">
        <f t="shared" si="106"/>
        <v/>
      </c>
      <c r="BS114" s="129" t="str">
        <f t="shared" si="107"/>
        <v/>
      </c>
      <c r="BT114" s="127" t="str">
        <f t="shared" si="74"/>
        <v/>
      </c>
      <c r="BU114" s="127" t="str">
        <f t="shared" si="75"/>
        <v/>
      </c>
      <c r="BV114" s="126" t="str">
        <f t="shared" si="76"/>
        <v/>
      </c>
      <c r="BW114" s="126" t="str">
        <f t="shared" si="77"/>
        <v/>
      </c>
      <c r="BX114" s="128" t="str">
        <f t="shared" si="96"/>
        <v/>
      </c>
      <c r="BY114" s="124" t="str">
        <f t="shared" si="63"/>
        <v/>
      </c>
      <c r="BZ114" s="128" t="e">
        <f ca="1">IF(AND($AX114&lt;&gt;"",BV114&lt;&gt;"",BX114&gt;=IF(BX115="",0,BX115)),SUM(INDIRECT("by" &amp; ROW()-BX114+1):BY114),"")</f>
        <v>#N/A</v>
      </c>
      <c r="CA114" s="128" t="e">
        <f t="shared" ca="1" si="78"/>
        <v>#N/A</v>
      </c>
      <c r="CB114" s="128" t="e">
        <f t="shared" ca="1" si="79"/>
        <v>#N/A</v>
      </c>
      <c r="CC114" s="128" t="e">
        <f ca="1">IF(CB114="","",LEFT($AX114,3)&amp;TEXT(VLOOKUP(CB114,基本設定!$D$3:$E$50,2,FALSE),"100"))</f>
        <v>#N/A</v>
      </c>
      <c r="CD114" s="128" t="e">
        <f ca="1">IF(CC114="","",VLOOKUP(CC114,単価設定!$A$3:$F$477,6,FALSE))</f>
        <v>#N/A</v>
      </c>
      <c r="CE114" s="128" t="str">
        <f t="shared" si="97"/>
        <v/>
      </c>
      <c r="CF114" s="128" t="str">
        <f t="shared" si="80"/>
        <v/>
      </c>
      <c r="CG114" s="128" t="e">
        <f t="shared" ca="1" si="54"/>
        <v>#N/A</v>
      </c>
      <c r="CH114" s="128" t="e">
        <f ca="1">IF(CG114="","",VLOOKUP(CG114,単価設定!$A$3:$F$478,6,FALSE))</f>
        <v>#N/A</v>
      </c>
      <c r="CI114" s="128" t="e">
        <f t="shared" ca="1" si="55"/>
        <v>#N/A</v>
      </c>
      <c r="CJ114" s="128" t="e">
        <f ca="1">IF(CI114="","",VLOOKUP(CI114,単価設定!$A$3:$F$478,6,FALSE))</f>
        <v>#N/A</v>
      </c>
      <c r="CK114" s="128" t="e">
        <f t="shared" ca="1" si="81"/>
        <v>#N/A</v>
      </c>
      <c r="CL114" s="128" t="e">
        <f ca="1">SUM(CK$15:$CK114)</f>
        <v>#N/A</v>
      </c>
      <c r="CM114" s="128" t="e">
        <f t="shared" ca="1" si="82"/>
        <v>#N/A</v>
      </c>
      <c r="CN114" s="128" t="e">
        <f t="shared" ca="1" si="98"/>
        <v>#N/A</v>
      </c>
      <c r="CO114" s="128" t="e">
        <f t="shared" ca="1" si="83"/>
        <v>#N/A</v>
      </c>
      <c r="CP114" s="146" t="e">
        <f t="shared" ca="1" si="84"/>
        <v>#N/A</v>
      </c>
      <c r="CQ114" s="146" t="e">
        <f t="shared" ca="1" si="85"/>
        <v>#N/A</v>
      </c>
      <c r="CR114" s="146" t="e">
        <f t="shared" ca="1" si="86"/>
        <v>#N/A</v>
      </c>
      <c r="CS114" s="146" t="e">
        <f t="shared" ca="1" si="87"/>
        <v>#N/A</v>
      </c>
      <c r="CT114" s="128" t="e">
        <f ca="1">IF(BL114&lt;&gt;"",IF(COUNTIF(BL$15:BL114,BL114)=1,ROW(),""),"")</f>
        <v>#N/A</v>
      </c>
      <c r="CU114" s="128" t="e">
        <f ca="1">IF(CB114&lt;&gt;"",IF(COUNTIF(CB$15:CB114,CB114)=1,ROW(),""),"")</f>
        <v>#N/A</v>
      </c>
      <c r="CV114" s="128" t="e">
        <f ca="1">IF(CG114&lt;&gt;"",IF(COUNTIF(CG$15:CG114,CG114)=1,ROW(),""),"")</f>
        <v>#N/A</v>
      </c>
      <c r="CW114" s="146" t="e">
        <f ca="1">IF(CI114&lt;&gt;"",IF(COUNTIF(CI$15:CI114,CI114)=1,ROW(),""),"")</f>
        <v>#N/A</v>
      </c>
      <c r="CX114" s="128" t="str">
        <f t="shared" ca="1" si="88"/>
        <v/>
      </c>
      <c r="CY114" s="128" t="str">
        <f t="shared" ca="1" si="89"/>
        <v/>
      </c>
      <c r="CZ114" s="128" t="str">
        <f t="shared" ca="1" si="90"/>
        <v/>
      </c>
      <c r="DA114" s="146" t="str">
        <f t="shared" ca="1" si="91"/>
        <v/>
      </c>
      <c r="DC114" s="32"/>
      <c r="DD114" s="65"/>
      <c r="DE114" s="326"/>
      <c r="DF114" s="327"/>
      <c r="DG114" s="328"/>
      <c r="DH114" s="320"/>
      <c r="DI114" s="321"/>
      <c r="DJ114" s="321"/>
      <c r="DK114" s="321"/>
      <c r="DL114" s="321"/>
      <c r="DM114" s="321"/>
      <c r="DN114" s="321"/>
      <c r="DO114" s="321"/>
      <c r="DP114" s="322"/>
      <c r="DQ114" s="320"/>
      <c r="DR114" s="321"/>
      <c r="DS114" s="321"/>
      <c r="DT114" s="321"/>
      <c r="DU114" s="321"/>
      <c r="DV114" s="321"/>
      <c r="DW114" s="321"/>
      <c r="DX114" s="321"/>
      <c r="DY114" s="321"/>
      <c r="DZ114" s="321"/>
      <c r="EA114" s="321"/>
      <c r="EB114" s="321"/>
      <c r="EC114" s="322"/>
      <c r="ED114" s="320"/>
      <c r="EE114" s="321"/>
      <c r="EF114" s="321"/>
      <c r="EG114" s="321"/>
      <c r="EH114" s="321"/>
      <c r="EI114" s="321"/>
      <c r="EJ114" s="321"/>
      <c r="EK114" s="321"/>
      <c r="EL114" s="322"/>
      <c r="EM114" s="320"/>
      <c r="EN114" s="321"/>
      <c r="EO114" s="321"/>
      <c r="EP114" s="321"/>
      <c r="EQ114" s="322"/>
      <c r="ER114" s="320"/>
      <c r="ES114" s="321"/>
      <c r="ET114" s="321"/>
      <c r="EU114" s="321"/>
      <c r="EV114" s="321"/>
      <c r="EW114" s="321"/>
      <c r="EX114" s="321"/>
      <c r="EY114" s="321"/>
      <c r="EZ114" s="321"/>
      <c r="FA114" s="321"/>
      <c r="FB114" s="322"/>
      <c r="FC114" s="320"/>
      <c r="FD114" s="321"/>
      <c r="FE114" s="321"/>
      <c r="FF114" s="322"/>
      <c r="FG114" s="64"/>
    </row>
    <row r="115" spans="1:163" ht="18" customHeight="1" x14ac:dyDescent="0.15">
      <c r="B115" s="244"/>
      <c r="C115" s="244"/>
      <c r="D115" s="244"/>
      <c r="E115" s="268" t="str">
        <f>IF(B115="","",TEXT(TEXT(請求書!$D$15,"YYYY/MM") &amp; "/" &amp; TEXT(B115,"00"),"AAA"))</f>
        <v/>
      </c>
      <c r="F115" s="269"/>
      <c r="G115" s="269"/>
      <c r="H115" s="270"/>
      <c r="I115" s="271"/>
      <c r="J115" s="271"/>
      <c r="K115" s="271"/>
      <c r="L115" s="271"/>
      <c r="M115" s="271"/>
      <c r="N115" s="271"/>
      <c r="O115" s="272" t="str">
        <f t="shared" si="108"/>
        <v/>
      </c>
      <c r="P115" s="272"/>
      <c r="Q115" s="273" t="str">
        <f>IF(AND(I115&lt;&gt;"",L115&lt;&gt;""),HOUR(O115)*60+MINUTE(O115),"")</f>
        <v/>
      </c>
      <c r="R115" s="274"/>
      <c r="S115" s="274"/>
      <c r="T115" s="274"/>
      <c r="U115" s="274"/>
      <c r="V115" s="275"/>
      <c r="W115" s="276" t="str">
        <f t="shared" si="109"/>
        <v/>
      </c>
      <c r="X115" s="277"/>
      <c r="Y115" s="277"/>
      <c r="Z115" s="277"/>
      <c r="AA115" s="278"/>
      <c r="AB115" s="249"/>
      <c r="AC115" s="250"/>
      <c r="AD115" s="249"/>
      <c r="AE115" s="250"/>
      <c r="AF115" s="251" t="str">
        <f t="shared" si="99"/>
        <v/>
      </c>
      <c r="AG115" s="252"/>
      <c r="AH115" s="253"/>
      <c r="AI115" s="254" t="str">
        <f>IF(I115="","",I115)</f>
        <v/>
      </c>
      <c r="AJ115" s="255"/>
      <c r="AK115" s="256"/>
      <c r="AL115" s="254" t="str">
        <f>IF(L115="","",L115)</f>
        <v/>
      </c>
      <c r="AM115" s="255"/>
      <c r="AN115" s="256"/>
      <c r="AO115" s="315"/>
      <c r="AP115" s="315"/>
      <c r="AQ115" s="315"/>
      <c r="AR115" s="315"/>
      <c r="AS115" s="244"/>
      <c r="AT115" s="244"/>
      <c r="AU115" s="244"/>
      <c r="AV115" s="244"/>
      <c r="AW115" s="100"/>
      <c r="AX115" s="90" t="e">
        <f t="shared" ca="1" si="64"/>
        <v>#N/A</v>
      </c>
      <c r="AY115" s="124" t="str">
        <f t="shared" si="100"/>
        <v/>
      </c>
      <c r="AZ115" s="125" t="str">
        <f t="shared" si="101"/>
        <v/>
      </c>
      <c r="BA115" s="126" t="str">
        <f t="shared" si="102"/>
        <v/>
      </c>
      <c r="BB115" s="126" t="str">
        <f t="shared" si="103"/>
        <v/>
      </c>
      <c r="BC115" s="127" t="str">
        <f t="shared" si="67"/>
        <v/>
      </c>
      <c r="BD115" s="127" t="str">
        <f t="shared" si="68"/>
        <v/>
      </c>
      <c r="BE115" s="126" t="str">
        <f t="shared" si="69"/>
        <v/>
      </c>
      <c r="BF115" s="126" t="str">
        <f t="shared" si="70"/>
        <v/>
      </c>
      <c r="BG115" s="128" t="str">
        <f t="shared" si="94"/>
        <v/>
      </c>
      <c r="BH115" s="124" t="str">
        <f t="shared" si="62"/>
        <v/>
      </c>
      <c r="BI115" s="128" t="e">
        <f ca="1">IF(AND($AX115&lt;&gt;"",BE115&lt;&gt;"",BG115&gt;=IF(BG116="",0,BG116)),SUM(INDIRECT("bh"&amp;ROW()-BG115+1):BH115),"")</f>
        <v>#N/A</v>
      </c>
      <c r="BJ115" s="128" t="e">
        <f t="shared" ca="1" si="71"/>
        <v>#N/A</v>
      </c>
      <c r="BK115" s="128" t="e">
        <f t="shared" ca="1" si="72"/>
        <v>#N/A</v>
      </c>
      <c r="BL115" s="128" t="e">
        <f ca="1">IF(BK115="","",LEFT(AX115,3)&amp;TEXT(VLOOKUP(BK115,基本設定!$D$3:$E$50,2,FALSE),"000"))</f>
        <v>#N/A</v>
      </c>
      <c r="BM115" s="128" t="e">
        <f ca="1">IF(BL115="","",VLOOKUP(BL115,単価設定!$A$3:$F$477,6,FALSE))</f>
        <v>#N/A</v>
      </c>
      <c r="BN115" s="128" t="str">
        <f t="shared" si="95"/>
        <v/>
      </c>
      <c r="BO115" s="128" t="str">
        <f t="shared" si="73"/>
        <v/>
      </c>
      <c r="BP115" s="124" t="str">
        <f t="shared" si="104"/>
        <v/>
      </c>
      <c r="BQ115" s="128" t="str">
        <f t="shared" si="105"/>
        <v/>
      </c>
      <c r="BR115" s="129" t="str">
        <f t="shared" si="106"/>
        <v/>
      </c>
      <c r="BS115" s="129" t="str">
        <f t="shared" si="107"/>
        <v/>
      </c>
      <c r="BT115" s="127" t="str">
        <f t="shared" si="74"/>
        <v/>
      </c>
      <c r="BU115" s="127" t="str">
        <f t="shared" si="75"/>
        <v/>
      </c>
      <c r="BV115" s="126" t="str">
        <f t="shared" si="76"/>
        <v/>
      </c>
      <c r="BW115" s="126" t="str">
        <f t="shared" si="77"/>
        <v/>
      </c>
      <c r="BX115" s="128" t="str">
        <f t="shared" si="96"/>
        <v/>
      </c>
      <c r="BY115" s="124" t="str">
        <f t="shared" si="63"/>
        <v/>
      </c>
      <c r="BZ115" s="128" t="e">
        <f ca="1">IF(AND($AX115&lt;&gt;"",BV115&lt;&gt;"",BX115&gt;=IF(BX116="",0,BX116)),SUM(INDIRECT("by" &amp; ROW()-BX115+1):BY115),"")</f>
        <v>#N/A</v>
      </c>
      <c r="CA115" s="128" t="e">
        <f t="shared" ca="1" si="78"/>
        <v>#N/A</v>
      </c>
      <c r="CB115" s="128" t="e">
        <f t="shared" ca="1" si="79"/>
        <v>#N/A</v>
      </c>
      <c r="CC115" s="128" t="e">
        <f ca="1">IF(CB115="","",LEFT($AX115,3)&amp;TEXT(VLOOKUP(CB115,基本設定!$D$3:$E$50,2,FALSE),"100"))</f>
        <v>#N/A</v>
      </c>
      <c r="CD115" s="128" t="e">
        <f ca="1">IF(CC115="","",VLOOKUP(CC115,単価設定!$A$3:$F$477,6,FALSE))</f>
        <v>#N/A</v>
      </c>
      <c r="CE115" s="128" t="str">
        <f t="shared" si="97"/>
        <v/>
      </c>
      <c r="CF115" s="128" t="str">
        <f t="shared" si="80"/>
        <v/>
      </c>
      <c r="CG115" s="128" t="e">
        <f t="shared" ca="1" si="54"/>
        <v>#N/A</v>
      </c>
      <c r="CH115" s="128" t="e">
        <f ca="1">IF(CG115="","",VLOOKUP(CG115,単価設定!$A$3:$F$478,6,FALSE))</f>
        <v>#N/A</v>
      </c>
      <c r="CI115" s="128" t="e">
        <f t="shared" ca="1" si="55"/>
        <v>#N/A</v>
      </c>
      <c r="CJ115" s="128" t="e">
        <f ca="1">IF(CI115="","",VLOOKUP(CI115,単価設定!$A$3:$F$478,6,FALSE))</f>
        <v>#N/A</v>
      </c>
      <c r="CK115" s="128" t="e">
        <f t="shared" ca="1" si="81"/>
        <v>#N/A</v>
      </c>
      <c r="CL115" s="128" t="e">
        <f ca="1">SUM(CK$15:$CK115)</f>
        <v>#N/A</v>
      </c>
      <c r="CM115" s="128" t="e">
        <f t="shared" ca="1" si="82"/>
        <v>#N/A</v>
      </c>
      <c r="CN115" s="128" t="e">
        <f t="shared" ca="1" si="98"/>
        <v>#N/A</v>
      </c>
      <c r="CO115" s="128" t="e">
        <f t="shared" ca="1" si="83"/>
        <v>#N/A</v>
      </c>
      <c r="CP115" s="146" t="e">
        <f t="shared" ca="1" si="84"/>
        <v>#N/A</v>
      </c>
      <c r="CQ115" s="146" t="e">
        <f t="shared" ca="1" si="85"/>
        <v>#N/A</v>
      </c>
      <c r="CR115" s="146" t="e">
        <f t="shared" ca="1" si="86"/>
        <v>#N/A</v>
      </c>
      <c r="CS115" s="146" t="e">
        <f t="shared" ca="1" si="87"/>
        <v>#N/A</v>
      </c>
      <c r="CT115" s="128" t="e">
        <f ca="1">IF(BL115&lt;&gt;"",IF(COUNTIF(BL$15:BL115,BL115)=1,ROW(),""),"")</f>
        <v>#N/A</v>
      </c>
      <c r="CU115" s="128" t="e">
        <f ca="1">IF(CB115&lt;&gt;"",IF(COUNTIF(CB$15:CB115,CB115)=1,ROW(),""),"")</f>
        <v>#N/A</v>
      </c>
      <c r="CV115" s="128" t="e">
        <f ca="1">IF(CG115&lt;&gt;"",IF(COUNTIF(CG$15:CG115,CG115)=1,ROW(),""),"")</f>
        <v>#N/A</v>
      </c>
      <c r="CW115" s="146" t="e">
        <f ca="1">IF(CI115&lt;&gt;"",IF(COUNTIF(CI$15:CI115,CI115)=1,ROW(),""),"")</f>
        <v>#N/A</v>
      </c>
      <c r="CX115" s="128" t="str">
        <f t="shared" ca="1" si="88"/>
        <v/>
      </c>
      <c r="CY115" s="128" t="str">
        <f t="shared" ca="1" si="89"/>
        <v/>
      </c>
      <c r="CZ115" s="128" t="str">
        <f t="shared" ca="1" si="90"/>
        <v/>
      </c>
      <c r="DA115" s="146" t="str">
        <f t="shared" ca="1" si="91"/>
        <v/>
      </c>
      <c r="DD115" s="65"/>
      <c r="DE115" s="326"/>
      <c r="DF115" s="327"/>
      <c r="DG115" s="328"/>
      <c r="DH115" s="303" t="str">
        <f ca="1">IFERROR(VLOOKUP(TEXT(SMALL($CX$15:$DA$143,21),"000000"),単価設定!$A$3:$F$478,1,FALSE),"")</f>
        <v/>
      </c>
      <c r="DI115" s="304"/>
      <c r="DJ115" s="304"/>
      <c r="DK115" s="304"/>
      <c r="DL115" s="304"/>
      <c r="DM115" s="304"/>
      <c r="DN115" s="304"/>
      <c r="DO115" s="304"/>
      <c r="DP115" s="305"/>
      <c r="DQ115" s="306" t="str">
        <f ca="1">IF(ISERROR(VLOOKUP(DH115,単価設定!$A$3:$F$478,4,FALSE)),"",VLOOKUP(DH115,単価設定!$A$3:$F$478,4,FALSE))</f>
        <v/>
      </c>
      <c r="DR115" s="307"/>
      <c r="DS115" s="307"/>
      <c r="DT115" s="307"/>
      <c r="DU115" s="307"/>
      <c r="DV115" s="307"/>
      <c r="DW115" s="307"/>
      <c r="DX115" s="307"/>
      <c r="DY115" s="307"/>
      <c r="DZ115" s="307"/>
      <c r="EA115" s="307"/>
      <c r="EB115" s="307"/>
      <c r="EC115" s="308"/>
      <c r="ED115" s="264" t="str">
        <f ca="1">IF(ISERROR(VLOOKUP(DH115,単価設定!$A$3:$F$478,5,FALSE)),"",VLOOKUP(DH115,単価設定!$A$3:$F$478,5,FALSE))</f>
        <v/>
      </c>
      <c r="EE115" s="265"/>
      <c r="EF115" s="265"/>
      <c r="EG115" s="265"/>
      <c r="EH115" s="265"/>
      <c r="EI115" s="265"/>
      <c r="EJ115" s="265"/>
      <c r="EK115" s="265"/>
      <c r="EL115" s="281"/>
      <c r="EM115" s="303" t="str">
        <f ca="1">IF(DH115="","",COUNTIF($BL$15:$BL$143,DH115)+COUNTIF($CC$15:$CC$143,DH115)+COUNTIF($CG$15:$CG$143,DH115)+COUNTIF($CI$15:$CI$143,DH115))</f>
        <v/>
      </c>
      <c r="EN115" s="304"/>
      <c r="EO115" s="304"/>
      <c r="EP115" s="304"/>
      <c r="EQ115" s="305"/>
      <c r="ER115" s="264" t="str">
        <f ca="1">IF(AND(ED115&lt;&gt;"",EM115&lt;&gt;""),IF(ED115*EM115=0,"",ED115*EM115),"")</f>
        <v/>
      </c>
      <c r="ES115" s="265"/>
      <c r="ET115" s="265"/>
      <c r="EU115" s="265"/>
      <c r="EV115" s="265"/>
      <c r="EW115" s="265"/>
      <c r="EX115" s="265"/>
      <c r="EY115" s="265"/>
      <c r="EZ115" s="265"/>
      <c r="FA115" s="265"/>
      <c r="FB115" s="281"/>
      <c r="FC115" s="258"/>
      <c r="FD115" s="259"/>
      <c r="FE115" s="259"/>
      <c r="FF115" s="260"/>
      <c r="FG115" s="64"/>
    </row>
    <row r="116" spans="1:163" ht="18" customHeight="1" x14ac:dyDescent="0.15">
      <c r="B116" s="244"/>
      <c r="C116" s="244"/>
      <c r="D116" s="244"/>
      <c r="E116" s="268" t="str">
        <f>IF(B116="","",TEXT(TEXT(請求書!$D$15,"YYYY/MM") &amp; "/" &amp; TEXT(B116,"00"),"AAA"))</f>
        <v/>
      </c>
      <c r="F116" s="269"/>
      <c r="G116" s="269"/>
      <c r="H116" s="270"/>
      <c r="I116" s="271"/>
      <c r="J116" s="271"/>
      <c r="K116" s="271"/>
      <c r="L116" s="271"/>
      <c r="M116" s="271"/>
      <c r="N116" s="271"/>
      <c r="O116" s="272" t="str">
        <f t="shared" si="108"/>
        <v/>
      </c>
      <c r="P116" s="272"/>
      <c r="Q116" s="273" t="str">
        <f>IF(AND(I116&lt;&gt;"",L116&lt;&gt;""),HOUR(O116)*60+MINUTE(O116),"")</f>
        <v/>
      </c>
      <c r="R116" s="274"/>
      <c r="S116" s="274"/>
      <c r="T116" s="274"/>
      <c r="U116" s="274"/>
      <c r="V116" s="275"/>
      <c r="W116" s="276" t="str">
        <f t="shared" si="109"/>
        <v/>
      </c>
      <c r="X116" s="277"/>
      <c r="Y116" s="277"/>
      <c r="Z116" s="277"/>
      <c r="AA116" s="278"/>
      <c r="AB116" s="249"/>
      <c r="AC116" s="250"/>
      <c r="AD116" s="249"/>
      <c r="AE116" s="250"/>
      <c r="AF116" s="251" t="str">
        <f t="shared" si="99"/>
        <v/>
      </c>
      <c r="AG116" s="252"/>
      <c r="AH116" s="253"/>
      <c r="AI116" s="254" t="str">
        <f t="shared" ref="AI116:AI118" si="110">IF(I116="","",I116)</f>
        <v/>
      </c>
      <c r="AJ116" s="255"/>
      <c r="AK116" s="256"/>
      <c r="AL116" s="254" t="str">
        <f t="shared" ref="AL116:AL143" si="111">IF(L116="","",L116)</f>
        <v/>
      </c>
      <c r="AM116" s="255"/>
      <c r="AN116" s="256"/>
      <c r="AO116" s="315"/>
      <c r="AP116" s="315"/>
      <c r="AQ116" s="315"/>
      <c r="AR116" s="315"/>
      <c r="AS116" s="244"/>
      <c r="AT116" s="244"/>
      <c r="AU116" s="244"/>
      <c r="AV116" s="244"/>
      <c r="AW116" s="100"/>
      <c r="AX116" s="90" t="e">
        <f t="shared" ca="1" si="64"/>
        <v>#N/A</v>
      </c>
      <c r="AY116" s="124" t="str">
        <f t="shared" si="100"/>
        <v/>
      </c>
      <c r="AZ116" s="125" t="str">
        <f t="shared" si="101"/>
        <v/>
      </c>
      <c r="BA116" s="126" t="str">
        <f t="shared" si="102"/>
        <v/>
      </c>
      <c r="BB116" s="126" t="str">
        <f t="shared" si="103"/>
        <v/>
      </c>
      <c r="BC116" s="127" t="str">
        <f t="shared" si="67"/>
        <v/>
      </c>
      <c r="BD116" s="127" t="str">
        <f t="shared" si="68"/>
        <v/>
      </c>
      <c r="BE116" s="126" t="str">
        <f t="shared" si="69"/>
        <v/>
      </c>
      <c r="BF116" s="126" t="str">
        <f t="shared" si="70"/>
        <v/>
      </c>
      <c r="BG116" s="128" t="str">
        <f t="shared" si="94"/>
        <v/>
      </c>
      <c r="BH116" s="124" t="str">
        <f t="shared" si="62"/>
        <v/>
      </c>
      <c r="BI116" s="128" t="e">
        <f ca="1">IF(AND($AX116&lt;&gt;"",BE116&lt;&gt;"",BG116&gt;=IF(BG117="",0,BG117)),SUM(INDIRECT("bh"&amp;ROW()-BG116+1):BH116),"")</f>
        <v>#N/A</v>
      </c>
      <c r="BJ116" s="128" t="e">
        <f t="shared" ca="1" si="71"/>
        <v>#N/A</v>
      </c>
      <c r="BK116" s="128" t="e">
        <f t="shared" ca="1" si="72"/>
        <v>#N/A</v>
      </c>
      <c r="BL116" s="128" t="e">
        <f ca="1">IF(BK116="","",LEFT(AX116,3)&amp;TEXT(VLOOKUP(BK116,基本設定!$D$3:$E$50,2,FALSE),"000"))</f>
        <v>#N/A</v>
      </c>
      <c r="BM116" s="128" t="e">
        <f ca="1">IF(BL116="","",VLOOKUP(BL116,単価設定!$A$3:$F$477,6,FALSE))</f>
        <v>#N/A</v>
      </c>
      <c r="BN116" s="128" t="str">
        <f t="shared" si="95"/>
        <v/>
      </c>
      <c r="BO116" s="128" t="str">
        <f t="shared" si="73"/>
        <v/>
      </c>
      <c r="BP116" s="124" t="str">
        <f t="shared" si="104"/>
        <v/>
      </c>
      <c r="BQ116" s="128" t="str">
        <f t="shared" si="105"/>
        <v/>
      </c>
      <c r="BR116" s="129" t="str">
        <f t="shared" si="106"/>
        <v/>
      </c>
      <c r="BS116" s="129" t="str">
        <f t="shared" si="107"/>
        <v/>
      </c>
      <c r="BT116" s="127" t="str">
        <f t="shared" si="74"/>
        <v/>
      </c>
      <c r="BU116" s="127" t="str">
        <f t="shared" si="75"/>
        <v/>
      </c>
      <c r="BV116" s="126" t="str">
        <f t="shared" si="76"/>
        <v/>
      </c>
      <c r="BW116" s="126" t="str">
        <f t="shared" si="77"/>
        <v/>
      </c>
      <c r="BX116" s="128" t="str">
        <f t="shared" si="96"/>
        <v/>
      </c>
      <c r="BY116" s="124" t="str">
        <f t="shared" si="63"/>
        <v/>
      </c>
      <c r="BZ116" s="128" t="e">
        <f ca="1">IF(AND($AX116&lt;&gt;"",BV116&lt;&gt;"",BX116&gt;=IF(BX117="",0,BX117)),SUM(INDIRECT("by" &amp; ROW()-BX116+1):BY116),"")</f>
        <v>#N/A</v>
      </c>
      <c r="CA116" s="128" t="e">
        <f t="shared" ca="1" si="78"/>
        <v>#N/A</v>
      </c>
      <c r="CB116" s="128" t="e">
        <f t="shared" ca="1" si="79"/>
        <v>#N/A</v>
      </c>
      <c r="CC116" s="128" t="e">
        <f ca="1">IF(CB116="","",LEFT($AX116,3)&amp;TEXT(VLOOKUP(CB116,基本設定!$D$3:$E$50,2,FALSE),"100"))</f>
        <v>#N/A</v>
      </c>
      <c r="CD116" s="128" t="e">
        <f ca="1">IF(CC116="","",VLOOKUP(CC116,単価設定!$A$3:$F$477,6,FALSE))</f>
        <v>#N/A</v>
      </c>
      <c r="CE116" s="128" t="str">
        <f t="shared" si="97"/>
        <v/>
      </c>
      <c r="CF116" s="128" t="str">
        <f t="shared" si="80"/>
        <v/>
      </c>
      <c r="CG116" s="128" t="e">
        <f t="shared" ca="1" si="54"/>
        <v>#N/A</v>
      </c>
      <c r="CH116" s="128" t="e">
        <f ca="1">IF(CG116="","",VLOOKUP(CG116,単価設定!$A$3:$F$478,6,FALSE))</f>
        <v>#N/A</v>
      </c>
      <c r="CI116" s="128" t="e">
        <f t="shared" ca="1" si="55"/>
        <v>#N/A</v>
      </c>
      <c r="CJ116" s="128" t="e">
        <f ca="1">IF(CI116="","",VLOOKUP(CI116,単価設定!$A$3:$F$478,6,FALSE))</f>
        <v>#N/A</v>
      </c>
      <c r="CK116" s="128" t="e">
        <f t="shared" ca="1" si="81"/>
        <v>#N/A</v>
      </c>
      <c r="CL116" s="128" t="e">
        <f ca="1">SUM(CK$15:$CK116)</f>
        <v>#N/A</v>
      </c>
      <c r="CM116" s="128" t="e">
        <f t="shared" ca="1" si="82"/>
        <v>#N/A</v>
      </c>
      <c r="CN116" s="128" t="e">
        <f t="shared" ca="1" si="98"/>
        <v>#N/A</v>
      </c>
      <c r="CO116" s="128" t="e">
        <f t="shared" ca="1" si="83"/>
        <v>#N/A</v>
      </c>
      <c r="CP116" s="146" t="e">
        <f t="shared" ca="1" si="84"/>
        <v>#N/A</v>
      </c>
      <c r="CQ116" s="146" t="e">
        <f t="shared" ca="1" si="85"/>
        <v>#N/A</v>
      </c>
      <c r="CR116" s="146" t="e">
        <f t="shared" ca="1" si="86"/>
        <v>#N/A</v>
      </c>
      <c r="CS116" s="146" t="e">
        <f t="shared" ca="1" si="87"/>
        <v>#N/A</v>
      </c>
      <c r="CT116" s="128" t="e">
        <f ca="1">IF(BL116&lt;&gt;"",IF(COUNTIF(BL$15:BL116,BL116)=1,ROW(),""),"")</f>
        <v>#N/A</v>
      </c>
      <c r="CU116" s="128" t="e">
        <f ca="1">IF(CB116&lt;&gt;"",IF(COUNTIF(CB$15:CB116,CB116)=1,ROW(),""),"")</f>
        <v>#N/A</v>
      </c>
      <c r="CV116" s="128" t="e">
        <f ca="1">IF(CG116&lt;&gt;"",IF(COUNTIF(CG$15:CG116,CG116)=1,ROW(),""),"")</f>
        <v>#N/A</v>
      </c>
      <c r="CW116" s="146" t="e">
        <f ca="1">IF(CI116&lt;&gt;"",IF(COUNTIF(CI$15:CI116,CI116)=1,ROW(),""),"")</f>
        <v>#N/A</v>
      </c>
      <c r="CX116" s="128" t="str">
        <f t="shared" ca="1" si="88"/>
        <v/>
      </c>
      <c r="CY116" s="128" t="str">
        <f t="shared" ca="1" si="89"/>
        <v/>
      </c>
      <c r="CZ116" s="128" t="str">
        <f t="shared" ca="1" si="90"/>
        <v/>
      </c>
      <c r="DA116" s="146" t="str">
        <f t="shared" ca="1" si="91"/>
        <v/>
      </c>
      <c r="DD116" s="65"/>
      <c r="DE116" s="326"/>
      <c r="DF116" s="327"/>
      <c r="DG116" s="328"/>
      <c r="DH116" s="211"/>
      <c r="DI116" s="212"/>
      <c r="DJ116" s="212"/>
      <c r="DK116" s="212"/>
      <c r="DL116" s="212"/>
      <c r="DM116" s="212"/>
      <c r="DN116" s="212"/>
      <c r="DO116" s="212"/>
      <c r="DP116" s="213"/>
      <c r="DQ116" s="312"/>
      <c r="DR116" s="313"/>
      <c r="DS116" s="313"/>
      <c r="DT116" s="313"/>
      <c r="DU116" s="313"/>
      <c r="DV116" s="313"/>
      <c r="DW116" s="313"/>
      <c r="DX116" s="313"/>
      <c r="DY116" s="313"/>
      <c r="DZ116" s="313"/>
      <c r="EA116" s="313"/>
      <c r="EB116" s="313"/>
      <c r="EC116" s="314"/>
      <c r="ED116" s="266"/>
      <c r="EE116" s="267"/>
      <c r="EF116" s="267"/>
      <c r="EG116" s="267"/>
      <c r="EH116" s="267"/>
      <c r="EI116" s="267"/>
      <c r="EJ116" s="267"/>
      <c r="EK116" s="267"/>
      <c r="EL116" s="282"/>
      <c r="EM116" s="211"/>
      <c r="EN116" s="212"/>
      <c r="EO116" s="212"/>
      <c r="EP116" s="212"/>
      <c r="EQ116" s="213"/>
      <c r="ER116" s="266"/>
      <c r="ES116" s="267"/>
      <c r="ET116" s="267"/>
      <c r="EU116" s="267"/>
      <c r="EV116" s="267"/>
      <c r="EW116" s="267"/>
      <c r="EX116" s="267"/>
      <c r="EY116" s="267"/>
      <c r="EZ116" s="267"/>
      <c r="FA116" s="267"/>
      <c r="FB116" s="282"/>
      <c r="FC116" s="261"/>
      <c r="FD116" s="262"/>
      <c r="FE116" s="262"/>
      <c r="FF116" s="263"/>
      <c r="FG116" s="64"/>
    </row>
    <row r="117" spans="1:163" ht="18" customHeight="1" x14ac:dyDescent="0.15">
      <c r="B117" s="244"/>
      <c r="C117" s="244"/>
      <c r="D117" s="244"/>
      <c r="E117" s="268" t="str">
        <f>IF(B117="","",TEXT(TEXT(請求書!$D$15,"YYYY/MM") &amp; "/" &amp; TEXT(B117,"00"),"AAA"))</f>
        <v/>
      </c>
      <c r="F117" s="269"/>
      <c r="G117" s="269"/>
      <c r="H117" s="270"/>
      <c r="I117" s="271"/>
      <c r="J117" s="271"/>
      <c r="K117" s="271"/>
      <c r="L117" s="271"/>
      <c r="M117" s="271"/>
      <c r="N117" s="271"/>
      <c r="O117" s="272" t="str">
        <f t="shared" si="108"/>
        <v/>
      </c>
      <c r="P117" s="272"/>
      <c r="Q117" s="273" t="str">
        <f t="shared" ref="Q117:Q143" si="112">IF(AND(I117&lt;&gt;"",L117&lt;&gt;""),HOUR(O117)*60+MINUTE(O117),"")</f>
        <v/>
      </c>
      <c r="R117" s="274"/>
      <c r="S117" s="274"/>
      <c r="T117" s="274"/>
      <c r="U117" s="274"/>
      <c r="V117" s="275"/>
      <c r="W117" s="276" t="str">
        <f t="shared" si="109"/>
        <v/>
      </c>
      <c r="X117" s="277"/>
      <c r="Y117" s="277"/>
      <c r="Z117" s="277"/>
      <c r="AA117" s="278"/>
      <c r="AB117" s="249"/>
      <c r="AC117" s="250"/>
      <c r="AD117" s="249"/>
      <c r="AE117" s="250"/>
      <c r="AF117" s="251" t="str">
        <f t="shared" si="99"/>
        <v/>
      </c>
      <c r="AG117" s="252"/>
      <c r="AH117" s="253"/>
      <c r="AI117" s="254" t="str">
        <f t="shared" si="110"/>
        <v/>
      </c>
      <c r="AJ117" s="255"/>
      <c r="AK117" s="256"/>
      <c r="AL117" s="254" t="str">
        <f t="shared" si="111"/>
        <v/>
      </c>
      <c r="AM117" s="255"/>
      <c r="AN117" s="256"/>
      <c r="AO117" s="315"/>
      <c r="AP117" s="315"/>
      <c r="AQ117" s="315"/>
      <c r="AR117" s="315"/>
      <c r="AS117" s="244"/>
      <c r="AT117" s="244"/>
      <c r="AU117" s="244"/>
      <c r="AV117" s="244"/>
      <c r="AW117" s="100"/>
      <c r="AX117" s="90" t="e">
        <f t="shared" ca="1" si="64"/>
        <v>#N/A</v>
      </c>
      <c r="AY117" s="124" t="str">
        <f t="shared" si="100"/>
        <v/>
      </c>
      <c r="AZ117" s="125" t="str">
        <f t="shared" si="101"/>
        <v/>
      </c>
      <c r="BA117" s="126" t="str">
        <f t="shared" si="102"/>
        <v/>
      </c>
      <c r="BB117" s="126" t="str">
        <f t="shared" si="103"/>
        <v/>
      </c>
      <c r="BC117" s="127" t="str">
        <f t="shared" si="67"/>
        <v/>
      </c>
      <c r="BD117" s="127" t="str">
        <f t="shared" si="68"/>
        <v/>
      </c>
      <c r="BE117" s="126" t="str">
        <f t="shared" si="69"/>
        <v/>
      </c>
      <c r="BF117" s="126" t="str">
        <f t="shared" si="70"/>
        <v/>
      </c>
      <c r="BG117" s="128" t="str">
        <f t="shared" si="94"/>
        <v/>
      </c>
      <c r="BH117" s="124" t="str">
        <f t="shared" si="62"/>
        <v/>
      </c>
      <c r="BI117" s="128" t="e">
        <f ca="1">IF(AND($AX117&lt;&gt;"",BE117&lt;&gt;"",BG117&gt;=IF(BG118="",0,BG118)),SUM(INDIRECT("bh"&amp;ROW()-BG117+1):BH117),"")</f>
        <v>#N/A</v>
      </c>
      <c r="BJ117" s="128" t="e">
        <f t="shared" ca="1" si="71"/>
        <v>#N/A</v>
      </c>
      <c r="BK117" s="128" t="e">
        <f t="shared" ca="1" si="72"/>
        <v>#N/A</v>
      </c>
      <c r="BL117" s="128" t="e">
        <f ca="1">IF(BK117="","",LEFT(AX117,3)&amp;TEXT(VLOOKUP(BK117,基本設定!$D$3:$E$50,2,FALSE),"000"))</f>
        <v>#N/A</v>
      </c>
      <c r="BM117" s="128" t="e">
        <f ca="1">IF(BL117="","",VLOOKUP(BL117,単価設定!$A$3:$F$477,6,FALSE))</f>
        <v>#N/A</v>
      </c>
      <c r="BN117" s="128" t="str">
        <f t="shared" si="95"/>
        <v/>
      </c>
      <c r="BO117" s="128" t="str">
        <f t="shared" si="73"/>
        <v/>
      </c>
      <c r="BP117" s="124" t="str">
        <f t="shared" si="104"/>
        <v/>
      </c>
      <c r="BQ117" s="128" t="str">
        <f t="shared" si="105"/>
        <v/>
      </c>
      <c r="BR117" s="129" t="str">
        <f t="shared" si="106"/>
        <v/>
      </c>
      <c r="BS117" s="129" t="str">
        <f t="shared" si="107"/>
        <v/>
      </c>
      <c r="BT117" s="127" t="str">
        <f t="shared" si="74"/>
        <v/>
      </c>
      <c r="BU117" s="127" t="str">
        <f t="shared" si="75"/>
        <v/>
      </c>
      <c r="BV117" s="126" t="str">
        <f t="shared" si="76"/>
        <v/>
      </c>
      <c r="BW117" s="126" t="str">
        <f t="shared" si="77"/>
        <v/>
      </c>
      <c r="BX117" s="128" t="str">
        <f t="shared" si="96"/>
        <v/>
      </c>
      <c r="BY117" s="124" t="str">
        <f t="shared" si="63"/>
        <v/>
      </c>
      <c r="BZ117" s="128" t="e">
        <f ca="1">IF(AND($AX117&lt;&gt;"",BV117&lt;&gt;"",BX117&gt;=IF(BX118="",0,BX118)),SUM(INDIRECT("by" &amp; ROW()-BX117+1):BY117),"")</f>
        <v>#N/A</v>
      </c>
      <c r="CA117" s="128" t="e">
        <f t="shared" ca="1" si="78"/>
        <v>#N/A</v>
      </c>
      <c r="CB117" s="128" t="e">
        <f t="shared" ca="1" si="79"/>
        <v>#N/A</v>
      </c>
      <c r="CC117" s="128" t="e">
        <f ca="1">IF(CB117="","",LEFT($AX117,3)&amp;TEXT(VLOOKUP(CB117,基本設定!$D$3:$E$50,2,FALSE),"100"))</f>
        <v>#N/A</v>
      </c>
      <c r="CD117" s="128" t="e">
        <f ca="1">IF(CC117="","",VLOOKUP(CC117,単価設定!$A$3:$F$477,6,FALSE))</f>
        <v>#N/A</v>
      </c>
      <c r="CE117" s="128" t="str">
        <f t="shared" si="97"/>
        <v/>
      </c>
      <c r="CF117" s="128" t="str">
        <f t="shared" si="80"/>
        <v/>
      </c>
      <c r="CG117" s="128" t="e">
        <f t="shared" ca="1" si="54"/>
        <v>#N/A</v>
      </c>
      <c r="CH117" s="128" t="e">
        <f ca="1">IF(CG117="","",VLOOKUP(CG117,単価設定!$A$3:$F$478,6,FALSE))</f>
        <v>#N/A</v>
      </c>
      <c r="CI117" s="128" t="e">
        <f t="shared" ca="1" si="55"/>
        <v>#N/A</v>
      </c>
      <c r="CJ117" s="128" t="e">
        <f ca="1">IF(CI117="","",VLOOKUP(CI117,単価設定!$A$3:$F$478,6,FALSE))</f>
        <v>#N/A</v>
      </c>
      <c r="CK117" s="128" t="e">
        <f t="shared" ca="1" si="81"/>
        <v>#N/A</v>
      </c>
      <c r="CL117" s="128" t="e">
        <f ca="1">SUM(CK$15:$CK117)</f>
        <v>#N/A</v>
      </c>
      <c r="CM117" s="128" t="e">
        <f t="shared" ca="1" si="82"/>
        <v>#N/A</v>
      </c>
      <c r="CN117" s="128" t="e">
        <f t="shared" ca="1" si="98"/>
        <v>#N/A</v>
      </c>
      <c r="CO117" s="128" t="e">
        <f t="shared" ca="1" si="83"/>
        <v>#N/A</v>
      </c>
      <c r="CP117" s="146" t="e">
        <f t="shared" ca="1" si="84"/>
        <v>#N/A</v>
      </c>
      <c r="CQ117" s="146" t="e">
        <f t="shared" ca="1" si="85"/>
        <v>#N/A</v>
      </c>
      <c r="CR117" s="146" t="e">
        <f t="shared" ca="1" si="86"/>
        <v>#N/A</v>
      </c>
      <c r="CS117" s="146" t="e">
        <f t="shared" ca="1" si="87"/>
        <v>#N/A</v>
      </c>
      <c r="CT117" s="128" t="e">
        <f ca="1">IF(BL117&lt;&gt;"",IF(COUNTIF(BL$15:BL117,BL117)=1,ROW(),""),"")</f>
        <v>#N/A</v>
      </c>
      <c r="CU117" s="128" t="e">
        <f ca="1">IF(CB117&lt;&gt;"",IF(COUNTIF(CB$15:CB117,CB117)=1,ROW(),""),"")</f>
        <v>#N/A</v>
      </c>
      <c r="CV117" s="128" t="e">
        <f ca="1">IF(CG117&lt;&gt;"",IF(COUNTIF(CG$15:CG117,CG117)=1,ROW(),""),"")</f>
        <v>#N/A</v>
      </c>
      <c r="CW117" s="146" t="e">
        <f ca="1">IF(CI117&lt;&gt;"",IF(COUNTIF(CI$15:CI117,CI117)=1,ROW(),""),"")</f>
        <v>#N/A</v>
      </c>
      <c r="CX117" s="128" t="str">
        <f t="shared" ca="1" si="88"/>
        <v/>
      </c>
      <c r="CY117" s="128" t="str">
        <f t="shared" ca="1" si="89"/>
        <v/>
      </c>
      <c r="CZ117" s="128" t="str">
        <f t="shared" ca="1" si="90"/>
        <v/>
      </c>
      <c r="DA117" s="146" t="str">
        <f t="shared" ca="1" si="91"/>
        <v/>
      </c>
      <c r="DD117" s="65"/>
      <c r="DE117" s="326"/>
      <c r="DF117" s="327"/>
      <c r="DG117" s="328"/>
      <c r="DH117" s="303" t="str">
        <f ca="1">IFERROR(VLOOKUP(TEXT(SMALL($CX$15:$DA$143,22),"000000"),単価設定!$A$3:$F$478,1,FALSE),"")</f>
        <v/>
      </c>
      <c r="DI117" s="304"/>
      <c r="DJ117" s="304"/>
      <c r="DK117" s="304"/>
      <c r="DL117" s="304"/>
      <c r="DM117" s="304"/>
      <c r="DN117" s="304"/>
      <c r="DO117" s="304"/>
      <c r="DP117" s="305"/>
      <c r="DQ117" s="306" t="str">
        <f ca="1">IF(ISERROR(VLOOKUP(DH117,単価設定!$A$3:$F$478,4,FALSE)),"",VLOOKUP(DH117,単価設定!$A$3:$F$478,4,FALSE))</f>
        <v/>
      </c>
      <c r="DR117" s="307"/>
      <c r="DS117" s="307"/>
      <c r="DT117" s="307"/>
      <c r="DU117" s="307"/>
      <c r="DV117" s="307"/>
      <c r="DW117" s="307"/>
      <c r="DX117" s="307"/>
      <c r="DY117" s="307"/>
      <c r="DZ117" s="307"/>
      <c r="EA117" s="307"/>
      <c r="EB117" s="307"/>
      <c r="EC117" s="308"/>
      <c r="ED117" s="264" t="str">
        <f ca="1">IF(ISERROR(VLOOKUP(DH117,単価設定!$A$3:$F$478,5,FALSE)),"",VLOOKUP(DH117,単価設定!$A$3:$F$478,5,FALSE))</f>
        <v/>
      </c>
      <c r="EE117" s="265"/>
      <c r="EF117" s="265"/>
      <c r="EG117" s="265"/>
      <c r="EH117" s="265"/>
      <c r="EI117" s="265"/>
      <c r="EJ117" s="265"/>
      <c r="EK117" s="265"/>
      <c r="EL117" s="281"/>
      <c r="EM117" s="303" t="str">
        <f ca="1">IF(DH117="","",COUNTIF($BL$15:$BL$143,DH117)+COUNTIF($CC$15:$CC$143,DH117)+COUNTIF($CG$15:$CG$143,DH117)+COUNTIF($CI$15:$CI$143,DH117))</f>
        <v/>
      </c>
      <c r="EN117" s="304"/>
      <c r="EO117" s="304"/>
      <c r="EP117" s="304"/>
      <c r="EQ117" s="305"/>
      <c r="ER117" s="264" t="str">
        <f ca="1">IF(AND(ED117&lt;&gt;"",EM117&lt;&gt;""),IF(ED117*EM117=0,"",ED117*EM117),"")</f>
        <v/>
      </c>
      <c r="ES117" s="265"/>
      <c r="ET117" s="265"/>
      <c r="EU117" s="265"/>
      <c r="EV117" s="265"/>
      <c r="EW117" s="265"/>
      <c r="EX117" s="265"/>
      <c r="EY117" s="265"/>
      <c r="EZ117" s="265"/>
      <c r="FA117" s="265"/>
      <c r="FB117" s="281"/>
      <c r="FC117" s="258"/>
      <c r="FD117" s="259"/>
      <c r="FE117" s="259"/>
      <c r="FF117" s="260"/>
      <c r="FG117" s="64"/>
    </row>
    <row r="118" spans="1:163" ht="18" customHeight="1" x14ac:dyDescent="0.15">
      <c r="B118" s="244"/>
      <c r="C118" s="244"/>
      <c r="D118" s="244"/>
      <c r="E118" s="268" t="str">
        <f>IF(B118="","",TEXT(TEXT(請求書!$D$15,"YYYY/MM") &amp; "/" &amp; TEXT(B118,"00"),"AAA"))</f>
        <v/>
      </c>
      <c r="F118" s="269"/>
      <c r="G118" s="269"/>
      <c r="H118" s="270"/>
      <c r="I118" s="271"/>
      <c r="J118" s="271"/>
      <c r="K118" s="271"/>
      <c r="L118" s="271"/>
      <c r="M118" s="271"/>
      <c r="N118" s="271"/>
      <c r="O118" s="272" t="str">
        <f t="shared" si="108"/>
        <v/>
      </c>
      <c r="P118" s="272"/>
      <c r="Q118" s="273" t="str">
        <f t="shared" si="112"/>
        <v/>
      </c>
      <c r="R118" s="274"/>
      <c r="S118" s="274"/>
      <c r="T118" s="274"/>
      <c r="U118" s="274"/>
      <c r="V118" s="275"/>
      <c r="W118" s="276" t="str">
        <f t="shared" si="109"/>
        <v/>
      </c>
      <c r="X118" s="277"/>
      <c r="Y118" s="277"/>
      <c r="Z118" s="277"/>
      <c r="AA118" s="278"/>
      <c r="AB118" s="249"/>
      <c r="AC118" s="250"/>
      <c r="AD118" s="249"/>
      <c r="AE118" s="250"/>
      <c r="AF118" s="251" t="str">
        <f t="shared" si="99"/>
        <v/>
      </c>
      <c r="AG118" s="252"/>
      <c r="AH118" s="253"/>
      <c r="AI118" s="254" t="str">
        <f t="shared" si="110"/>
        <v/>
      </c>
      <c r="AJ118" s="255"/>
      <c r="AK118" s="256"/>
      <c r="AL118" s="254" t="str">
        <f t="shared" si="111"/>
        <v/>
      </c>
      <c r="AM118" s="255"/>
      <c r="AN118" s="256"/>
      <c r="AO118" s="315"/>
      <c r="AP118" s="315"/>
      <c r="AQ118" s="315"/>
      <c r="AR118" s="315"/>
      <c r="AS118" s="244"/>
      <c r="AT118" s="244"/>
      <c r="AU118" s="244"/>
      <c r="AV118" s="244"/>
      <c r="AW118" s="100"/>
      <c r="AX118" s="90" t="e">
        <f t="shared" ca="1" si="64"/>
        <v>#N/A</v>
      </c>
      <c r="AY118" s="124" t="str">
        <f t="shared" si="100"/>
        <v/>
      </c>
      <c r="AZ118" s="125" t="str">
        <f t="shared" si="101"/>
        <v/>
      </c>
      <c r="BA118" s="126" t="str">
        <f t="shared" si="102"/>
        <v/>
      </c>
      <c r="BB118" s="126" t="str">
        <f t="shared" si="103"/>
        <v/>
      </c>
      <c r="BC118" s="127" t="str">
        <f t="shared" si="67"/>
        <v/>
      </c>
      <c r="BD118" s="127" t="str">
        <f t="shared" si="68"/>
        <v/>
      </c>
      <c r="BE118" s="126" t="str">
        <f t="shared" si="69"/>
        <v/>
      </c>
      <c r="BF118" s="126" t="str">
        <f t="shared" si="70"/>
        <v/>
      </c>
      <c r="BG118" s="128" t="str">
        <f t="shared" si="94"/>
        <v/>
      </c>
      <c r="BH118" s="124" t="str">
        <f t="shared" si="62"/>
        <v/>
      </c>
      <c r="BI118" s="128" t="e">
        <f ca="1">IF(AND($AX118&lt;&gt;"",BE118&lt;&gt;"",BG118&gt;=IF(BG119="",0,BG119)),SUM(INDIRECT("bh"&amp;ROW()-BG118+1):BH118),"")</f>
        <v>#N/A</v>
      </c>
      <c r="BJ118" s="128" t="e">
        <f t="shared" ca="1" si="71"/>
        <v>#N/A</v>
      </c>
      <c r="BK118" s="128" t="e">
        <f t="shared" ca="1" si="72"/>
        <v>#N/A</v>
      </c>
      <c r="BL118" s="128" t="e">
        <f ca="1">IF(BK118="","",LEFT(AX118,3)&amp;TEXT(VLOOKUP(BK118,基本設定!$D$3:$E$50,2,FALSE),"000"))</f>
        <v>#N/A</v>
      </c>
      <c r="BM118" s="128" t="e">
        <f ca="1">IF(BL118="","",VLOOKUP(BL118,単価設定!$A$3:$F$477,6,FALSE))</f>
        <v>#N/A</v>
      </c>
      <c r="BN118" s="128" t="str">
        <f t="shared" si="95"/>
        <v/>
      </c>
      <c r="BO118" s="128" t="str">
        <f t="shared" si="73"/>
        <v/>
      </c>
      <c r="BP118" s="124" t="str">
        <f t="shared" si="104"/>
        <v/>
      </c>
      <c r="BQ118" s="128" t="str">
        <f t="shared" si="105"/>
        <v/>
      </c>
      <c r="BR118" s="129" t="str">
        <f t="shared" si="106"/>
        <v/>
      </c>
      <c r="BS118" s="129" t="str">
        <f t="shared" si="107"/>
        <v/>
      </c>
      <c r="BT118" s="127" t="str">
        <f t="shared" si="74"/>
        <v/>
      </c>
      <c r="BU118" s="127" t="str">
        <f t="shared" si="75"/>
        <v/>
      </c>
      <c r="BV118" s="126" t="str">
        <f t="shared" si="76"/>
        <v/>
      </c>
      <c r="BW118" s="126" t="str">
        <f t="shared" si="77"/>
        <v/>
      </c>
      <c r="BX118" s="128" t="str">
        <f t="shared" si="96"/>
        <v/>
      </c>
      <c r="BY118" s="124" t="str">
        <f t="shared" si="63"/>
        <v/>
      </c>
      <c r="BZ118" s="128" t="e">
        <f ca="1">IF(AND($AX118&lt;&gt;"",BV118&lt;&gt;"",BX118&gt;=IF(BX119="",0,BX119)),SUM(INDIRECT("by" &amp; ROW()-BX118+1):BY118),"")</f>
        <v>#N/A</v>
      </c>
      <c r="CA118" s="128" t="e">
        <f t="shared" ca="1" si="78"/>
        <v>#N/A</v>
      </c>
      <c r="CB118" s="128" t="e">
        <f t="shared" ca="1" si="79"/>
        <v>#N/A</v>
      </c>
      <c r="CC118" s="128" t="e">
        <f ca="1">IF(CB118="","",LEFT($AX118,3)&amp;TEXT(VLOOKUP(CB118,基本設定!$D$3:$E$50,2,FALSE),"100"))</f>
        <v>#N/A</v>
      </c>
      <c r="CD118" s="128" t="e">
        <f ca="1">IF(CC118="","",VLOOKUP(CC118,単価設定!$A$3:$F$477,6,FALSE))</f>
        <v>#N/A</v>
      </c>
      <c r="CE118" s="128" t="str">
        <f t="shared" si="97"/>
        <v/>
      </c>
      <c r="CF118" s="128" t="str">
        <f t="shared" si="80"/>
        <v/>
      </c>
      <c r="CG118" s="128" t="e">
        <f t="shared" ca="1" si="54"/>
        <v>#N/A</v>
      </c>
      <c r="CH118" s="128" t="e">
        <f ca="1">IF(CG118="","",VLOOKUP(CG118,単価設定!$A$3:$F$478,6,FALSE))</f>
        <v>#N/A</v>
      </c>
      <c r="CI118" s="128" t="e">
        <f t="shared" ca="1" si="55"/>
        <v>#N/A</v>
      </c>
      <c r="CJ118" s="128" t="e">
        <f ca="1">IF(CI118="","",VLOOKUP(CI118,単価設定!$A$3:$F$478,6,FALSE))</f>
        <v>#N/A</v>
      </c>
      <c r="CK118" s="128" t="e">
        <f t="shared" ca="1" si="81"/>
        <v>#N/A</v>
      </c>
      <c r="CL118" s="128" t="e">
        <f ca="1">SUM(CK$15:$CK118)</f>
        <v>#N/A</v>
      </c>
      <c r="CM118" s="128" t="e">
        <f t="shared" ca="1" si="82"/>
        <v>#N/A</v>
      </c>
      <c r="CN118" s="128" t="e">
        <f t="shared" ca="1" si="98"/>
        <v>#N/A</v>
      </c>
      <c r="CO118" s="128" t="e">
        <f t="shared" ca="1" si="83"/>
        <v>#N/A</v>
      </c>
      <c r="CP118" s="146" t="e">
        <f t="shared" ca="1" si="84"/>
        <v>#N/A</v>
      </c>
      <c r="CQ118" s="146" t="e">
        <f t="shared" ca="1" si="85"/>
        <v>#N/A</v>
      </c>
      <c r="CR118" s="146" t="e">
        <f t="shared" ca="1" si="86"/>
        <v>#N/A</v>
      </c>
      <c r="CS118" s="146" t="e">
        <f t="shared" ca="1" si="87"/>
        <v>#N/A</v>
      </c>
      <c r="CT118" s="128" t="e">
        <f ca="1">IF(BL118&lt;&gt;"",IF(COUNTIF(BL$15:BL118,BL118)=1,ROW(),""),"")</f>
        <v>#N/A</v>
      </c>
      <c r="CU118" s="128" t="e">
        <f ca="1">IF(CB118&lt;&gt;"",IF(COUNTIF(CB$15:CB118,CB118)=1,ROW(),""),"")</f>
        <v>#N/A</v>
      </c>
      <c r="CV118" s="128" t="e">
        <f ca="1">IF(CG118&lt;&gt;"",IF(COUNTIF(CG$15:CG118,CG118)=1,ROW(),""),"")</f>
        <v>#N/A</v>
      </c>
      <c r="CW118" s="146" t="e">
        <f ca="1">IF(CI118&lt;&gt;"",IF(COUNTIF(CI$15:CI118,CI118)=1,ROW(),""),"")</f>
        <v>#N/A</v>
      </c>
      <c r="CX118" s="128" t="str">
        <f t="shared" ca="1" si="88"/>
        <v/>
      </c>
      <c r="CY118" s="128" t="str">
        <f t="shared" ca="1" si="89"/>
        <v/>
      </c>
      <c r="CZ118" s="128" t="str">
        <f t="shared" ca="1" si="90"/>
        <v/>
      </c>
      <c r="DA118" s="146" t="str">
        <f t="shared" ca="1" si="91"/>
        <v/>
      </c>
      <c r="DD118" s="65"/>
      <c r="DE118" s="326"/>
      <c r="DF118" s="327"/>
      <c r="DG118" s="328"/>
      <c r="DH118" s="211"/>
      <c r="DI118" s="212"/>
      <c r="DJ118" s="212"/>
      <c r="DK118" s="212"/>
      <c r="DL118" s="212"/>
      <c r="DM118" s="212"/>
      <c r="DN118" s="212"/>
      <c r="DO118" s="212"/>
      <c r="DP118" s="213"/>
      <c r="DQ118" s="312"/>
      <c r="DR118" s="313"/>
      <c r="DS118" s="313"/>
      <c r="DT118" s="313"/>
      <c r="DU118" s="313"/>
      <c r="DV118" s="313"/>
      <c r="DW118" s="313"/>
      <c r="DX118" s="313"/>
      <c r="DY118" s="313"/>
      <c r="DZ118" s="313"/>
      <c r="EA118" s="313"/>
      <c r="EB118" s="313"/>
      <c r="EC118" s="314"/>
      <c r="ED118" s="266"/>
      <c r="EE118" s="267"/>
      <c r="EF118" s="267"/>
      <c r="EG118" s="267"/>
      <c r="EH118" s="267"/>
      <c r="EI118" s="267"/>
      <c r="EJ118" s="267"/>
      <c r="EK118" s="267"/>
      <c r="EL118" s="282"/>
      <c r="EM118" s="211"/>
      <c r="EN118" s="212"/>
      <c r="EO118" s="212"/>
      <c r="EP118" s="212"/>
      <c r="EQ118" s="213"/>
      <c r="ER118" s="266"/>
      <c r="ES118" s="267"/>
      <c r="ET118" s="267"/>
      <c r="EU118" s="267"/>
      <c r="EV118" s="267"/>
      <c r="EW118" s="267"/>
      <c r="EX118" s="267"/>
      <c r="EY118" s="267"/>
      <c r="EZ118" s="267"/>
      <c r="FA118" s="267"/>
      <c r="FB118" s="282"/>
      <c r="FC118" s="261"/>
      <c r="FD118" s="262"/>
      <c r="FE118" s="262"/>
      <c r="FF118" s="263"/>
      <c r="FG118" s="64"/>
    </row>
    <row r="119" spans="1:163" ht="18" customHeight="1" x14ac:dyDescent="0.15">
      <c r="B119" s="244"/>
      <c r="C119" s="244"/>
      <c r="D119" s="244"/>
      <c r="E119" s="316" t="str">
        <f>IF(B119="","",TEXT(TEXT(請求書!$D$15,"YYYY/MM") &amp; "/" &amp; TEXT(B119,"00"),"AAA"))</f>
        <v/>
      </c>
      <c r="F119" s="269"/>
      <c r="G119" s="269"/>
      <c r="H119" s="270"/>
      <c r="I119" s="271"/>
      <c r="J119" s="271"/>
      <c r="K119" s="271"/>
      <c r="L119" s="271"/>
      <c r="M119" s="271"/>
      <c r="N119" s="271"/>
      <c r="O119" s="272" t="str">
        <f t="shared" si="108"/>
        <v/>
      </c>
      <c r="P119" s="272"/>
      <c r="Q119" s="273" t="str">
        <f t="shared" si="112"/>
        <v/>
      </c>
      <c r="R119" s="274"/>
      <c r="S119" s="274"/>
      <c r="T119" s="274"/>
      <c r="U119" s="274"/>
      <c r="V119" s="275"/>
      <c r="W119" s="276" t="str">
        <f t="shared" si="109"/>
        <v/>
      </c>
      <c r="X119" s="277"/>
      <c r="Y119" s="277"/>
      <c r="Z119" s="277"/>
      <c r="AA119" s="278"/>
      <c r="AB119" s="249"/>
      <c r="AC119" s="250"/>
      <c r="AD119" s="249"/>
      <c r="AE119" s="250"/>
      <c r="AF119" s="251" t="str">
        <f t="shared" si="99"/>
        <v/>
      </c>
      <c r="AG119" s="252"/>
      <c r="AH119" s="253"/>
      <c r="AI119" s="254" t="str">
        <f>IF(I119="","",I119)</f>
        <v/>
      </c>
      <c r="AJ119" s="255"/>
      <c r="AK119" s="256"/>
      <c r="AL119" s="254" t="str">
        <f t="shared" si="111"/>
        <v/>
      </c>
      <c r="AM119" s="255"/>
      <c r="AN119" s="256"/>
      <c r="AO119" s="257"/>
      <c r="AP119" s="257"/>
      <c r="AQ119" s="257"/>
      <c r="AR119" s="257"/>
      <c r="AS119" s="244"/>
      <c r="AT119" s="244"/>
      <c r="AU119" s="244"/>
      <c r="AV119" s="244"/>
      <c r="AW119" s="100"/>
      <c r="AX119" s="90" t="e">
        <f t="shared" ca="1" si="64"/>
        <v>#N/A</v>
      </c>
      <c r="AY119" s="124" t="str">
        <f t="shared" si="100"/>
        <v/>
      </c>
      <c r="AZ119" s="125" t="str">
        <f t="shared" si="101"/>
        <v/>
      </c>
      <c r="BA119" s="126" t="str">
        <f t="shared" si="102"/>
        <v/>
      </c>
      <c r="BB119" s="126" t="str">
        <f t="shared" si="103"/>
        <v/>
      </c>
      <c r="BC119" s="127" t="str">
        <f t="shared" si="67"/>
        <v/>
      </c>
      <c r="BD119" s="127" t="str">
        <f t="shared" si="68"/>
        <v/>
      </c>
      <c r="BE119" s="126" t="str">
        <f t="shared" si="69"/>
        <v/>
      </c>
      <c r="BF119" s="126" t="str">
        <f t="shared" si="70"/>
        <v/>
      </c>
      <c r="BG119" s="128" t="str">
        <f t="shared" si="94"/>
        <v/>
      </c>
      <c r="BH119" s="124" t="str">
        <f t="shared" si="62"/>
        <v/>
      </c>
      <c r="BI119" s="128" t="e">
        <f ca="1">IF(AND($AX119&lt;&gt;"",BE119&lt;&gt;"",BG119&gt;=IF(BG120="",0,BG120)),SUM(INDIRECT("bh"&amp;ROW()-BG119+1):BH119),"")</f>
        <v>#N/A</v>
      </c>
      <c r="BJ119" s="128" t="e">
        <f t="shared" ca="1" si="71"/>
        <v>#N/A</v>
      </c>
      <c r="BK119" s="128" t="e">
        <f t="shared" ca="1" si="72"/>
        <v>#N/A</v>
      </c>
      <c r="BL119" s="128" t="e">
        <f ca="1">IF(BK119="","",LEFT(AX119,3)&amp;TEXT(VLOOKUP(BK119,基本設定!$D$3:$E$50,2,FALSE),"000"))</f>
        <v>#N/A</v>
      </c>
      <c r="BM119" s="128" t="e">
        <f ca="1">IF(BL119="","",VLOOKUP(BL119,単価設定!$A$3:$F$477,6,FALSE))</f>
        <v>#N/A</v>
      </c>
      <c r="BN119" s="128" t="str">
        <f t="shared" si="95"/>
        <v/>
      </c>
      <c r="BO119" s="128" t="str">
        <f t="shared" si="73"/>
        <v/>
      </c>
      <c r="BP119" s="124" t="str">
        <f t="shared" si="104"/>
        <v/>
      </c>
      <c r="BQ119" s="128" t="str">
        <f t="shared" si="105"/>
        <v/>
      </c>
      <c r="BR119" s="129" t="str">
        <f t="shared" si="106"/>
        <v/>
      </c>
      <c r="BS119" s="129" t="str">
        <f t="shared" si="107"/>
        <v/>
      </c>
      <c r="BT119" s="127" t="str">
        <f t="shared" si="74"/>
        <v/>
      </c>
      <c r="BU119" s="127" t="str">
        <f t="shared" si="75"/>
        <v/>
      </c>
      <c r="BV119" s="126" t="str">
        <f t="shared" si="76"/>
        <v/>
      </c>
      <c r="BW119" s="126" t="str">
        <f t="shared" si="77"/>
        <v/>
      </c>
      <c r="BX119" s="128" t="str">
        <f t="shared" si="96"/>
        <v/>
      </c>
      <c r="BY119" s="124" t="str">
        <f t="shared" si="63"/>
        <v/>
      </c>
      <c r="BZ119" s="128" t="e">
        <f ca="1">IF(AND($AX119&lt;&gt;"",BV119&lt;&gt;"",BX119&gt;=IF(BX120="",0,BX120)),SUM(INDIRECT("by" &amp; ROW()-BX119+1):BY119),"")</f>
        <v>#N/A</v>
      </c>
      <c r="CA119" s="128" t="e">
        <f t="shared" ca="1" si="78"/>
        <v>#N/A</v>
      </c>
      <c r="CB119" s="128" t="e">
        <f t="shared" ca="1" si="79"/>
        <v>#N/A</v>
      </c>
      <c r="CC119" s="128" t="e">
        <f ca="1">IF(CB119="","",LEFT($AX119,3)&amp;TEXT(VLOOKUP(CB119,基本設定!$D$3:$E$50,2,FALSE),"100"))</f>
        <v>#N/A</v>
      </c>
      <c r="CD119" s="128" t="e">
        <f ca="1">IF(CC119="","",VLOOKUP(CC119,単価設定!$A$3:$F$477,6,FALSE))</f>
        <v>#N/A</v>
      </c>
      <c r="CE119" s="128" t="str">
        <f t="shared" si="97"/>
        <v/>
      </c>
      <c r="CF119" s="128" t="str">
        <f t="shared" si="80"/>
        <v/>
      </c>
      <c r="CG119" s="128" t="e">
        <f t="shared" ca="1" si="54"/>
        <v>#N/A</v>
      </c>
      <c r="CH119" s="128" t="e">
        <f ca="1">IF(CG119="","",VLOOKUP(CG119,単価設定!$A$3:$F$478,6,FALSE))</f>
        <v>#N/A</v>
      </c>
      <c r="CI119" s="128" t="e">
        <f t="shared" ca="1" si="55"/>
        <v>#N/A</v>
      </c>
      <c r="CJ119" s="128" t="e">
        <f ca="1">IF(CI119="","",VLOOKUP(CI119,単価設定!$A$3:$F$478,6,FALSE))</f>
        <v>#N/A</v>
      </c>
      <c r="CK119" s="128" t="e">
        <f t="shared" ca="1" si="81"/>
        <v>#N/A</v>
      </c>
      <c r="CL119" s="128" t="e">
        <f ca="1">SUM(CK$15:$CK119)</f>
        <v>#N/A</v>
      </c>
      <c r="CM119" s="128" t="e">
        <f t="shared" ca="1" si="82"/>
        <v>#N/A</v>
      </c>
      <c r="CN119" s="128" t="e">
        <f t="shared" ca="1" si="98"/>
        <v>#N/A</v>
      </c>
      <c r="CO119" s="128" t="e">
        <f t="shared" ca="1" si="83"/>
        <v>#N/A</v>
      </c>
      <c r="CP119" s="146" t="e">
        <f t="shared" ca="1" si="84"/>
        <v>#N/A</v>
      </c>
      <c r="CQ119" s="146" t="e">
        <f t="shared" ca="1" si="85"/>
        <v>#N/A</v>
      </c>
      <c r="CR119" s="146" t="e">
        <f t="shared" ca="1" si="86"/>
        <v>#N/A</v>
      </c>
      <c r="CS119" s="146" t="e">
        <f t="shared" ca="1" si="87"/>
        <v>#N/A</v>
      </c>
      <c r="CT119" s="128" t="e">
        <f ca="1">IF(BL119&lt;&gt;"",IF(COUNTIF(BL$15:BL119,BL119)=1,ROW(),""),"")</f>
        <v>#N/A</v>
      </c>
      <c r="CU119" s="128" t="e">
        <f ca="1">IF(CB119&lt;&gt;"",IF(COUNTIF(CB$15:CB119,CB119)=1,ROW(),""),"")</f>
        <v>#N/A</v>
      </c>
      <c r="CV119" s="128" t="e">
        <f ca="1">IF(CG119&lt;&gt;"",IF(COUNTIF(CG$15:CG119,CG119)=1,ROW(),""),"")</f>
        <v>#N/A</v>
      </c>
      <c r="CW119" s="146" t="e">
        <f ca="1">IF(CI119&lt;&gt;"",IF(COUNTIF(CI$15:CI119,CI119)=1,ROW(),""),"")</f>
        <v>#N/A</v>
      </c>
      <c r="CX119" s="128" t="str">
        <f t="shared" ca="1" si="88"/>
        <v/>
      </c>
      <c r="CY119" s="128" t="str">
        <f t="shared" ca="1" si="89"/>
        <v/>
      </c>
      <c r="CZ119" s="128" t="str">
        <f t="shared" ca="1" si="90"/>
        <v/>
      </c>
      <c r="DA119" s="146" t="str">
        <f t="shared" ca="1" si="91"/>
        <v/>
      </c>
      <c r="DD119" s="65"/>
      <c r="DE119" s="326"/>
      <c r="DF119" s="327"/>
      <c r="DG119" s="328"/>
      <c r="DH119" s="303" t="str">
        <f ca="1">IFERROR(VLOOKUP(TEXT(SMALL($CX$15:$DA$143,23),"000000"),単価設定!$A$3:$F$478,1,FALSE),"")</f>
        <v/>
      </c>
      <c r="DI119" s="304"/>
      <c r="DJ119" s="304"/>
      <c r="DK119" s="304"/>
      <c r="DL119" s="304"/>
      <c r="DM119" s="304"/>
      <c r="DN119" s="304"/>
      <c r="DO119" s="304"/>
      <c r="DP119" s="305"/>
      <c r="DQ119" s="306" t="str">
        <f ca="1">IF(ISERROR(VLOOKUP(DH119,単価設定!$A$3:$F$478,4,FALSE)),"",VLOOKUP(DH119,単価設定!$A$3:$F$478,4,FALSE))</f>
        <v/>
      </c>
      <c r="DR119" s="307"/>
      <c r="DS119" s="307"/>
      <c r="DT119" s="307"/>
      <c r="DU119" s="307"/>
      <c r="DV119" s="307"/>
      <c r="DW119" s="307"/>
      <c r="DX119" s="307"/>
      <c r="DY119" s="307"/>
      <c r="DZ119" s="307"/>
      <c r="EA119" s="307"/>
      <c r="EB119" s="307"/>
      <c r="EC119" s="308"/>
      <c r="ED119" s="264" t="str">
        <f ca="1">IF(ISERROR(VLOOKUP(DH119,単価設定!$A$3:$F$478,5,FALSE)),"",VLOOKUP(DH119,単価設定!$A$3:$F$478,5,FALSE))</f>
        <v/>
      </c>
      <c r="EE119" s="265"/>
      <c r="EF119" s="265"/>
      <c r="EG119" s="265"/>
      <c r="EH119" s="265"/>
      <c r="EI119" s="265"/>
      <c r="EJ119" s="265"/>
      <c r="EK119" s="265"/>
      <c r="EL119" s="281"/>
      <c r="EM119" s="303" t="str">
        <f ca="1">IF(DH119="","",COUNTIF($BL$15:$BL$143,DH119)+COUNTIF($CC$15:$CC$143,DH119)+COUNTIF($CG$15:$CG$143,DH119)+COUNTIF($CI$15:$CI$143,DH119))</f>
        <v/>
      </c>
      <c r="EN119" s="304"/>
      <c r="EO119" s="304"/>
      <c r="EP119" s="304"/>
      <c r="EQ119" s="305"/>
      <c r="ER119" s="264" t="str">
        <f ca="1">IF(AND(ED119&lt;&gt;"",EM119&lt;&gt;""),IF(ED119*EM119=0,"",ED119*EM119),"")</f>
        <v/>
      </c>
      <c r="ES119" s="265"/>
      <c r="ET119" s="265"/>
      <c r="EU119" s="265"/>
      <c r="EV119" s="265"/>
      <c r="EW119" s="265"/>
      <c r="EX119" s="265"/>
      <c r="EY119" s="265"/>
      <c r="EZ119" s="265"/>
      <c r="FA119" s="265"/>
      <c r="FB119" s="281"/>
      <c r="FC119" s="258"/>
      <c r="FD119" s="259"/>
      <c r="FE119" s="259"/>
      <c r="FF119" s="260"/>
      <c r="FG119" s="64"/>
    </row>
    <row r="120" spans="1:163" ht="18" customHeight="1" x14ac:dyDescent="0.15">
      <c r="B120" s="244"/>
      <c r="C120" s="244"/>
      <c r="D120" s="244"/>
      <c r="E120" s="268" t="str">
        <f>IF(B120="","",TEXT(TEXT(請求書!$D$15,"YYYY/MM") &amp; "/" &amp; TEXT(B120,"00"),"AAA"))</f>
        <v/>
      </c>
      <c r="F120" s="269"/>
      <c r="G120" s="269"/>
      <c r="H120" s="270"/>
      <c r="I120" s="271"/>
      <c r="J120" s="271"/>
      <c r="K120" s="271"/>
      <c r="L120" s="271"/>
      <c r="M120" s="271"/>
      <c r="N120" s="271"/>
      <c r="O120" s="272" t="str">
        <f t="shared" si="108"/>
        <v/>
      </c>
      <c r="P120" s="272"/>
      <c r="Q120" s="273" t="str">
        <f t="shared" si="112"/>
        <v/>
      </c>
      <c r="R120" s="274"/>
      <c r="S120" s="274"/>
      <c r="T120" s="274"/>
      <c r="U120" s="274"/>
      <c r="V120" s="275"/>
      <c r="W120" s="276" t="str">
        <f t="shared" si="109"/>
        <v/>
      </c>
      <c r="X120" s="277"/>
      <c r="Y120" s="277"/>
      <c r="Z120" s="277"/>
      <c r="AA120" s="278"/>
      <c r="AB120" s="249"/>
      <c r="AC120" s="250"/>
      <c r="AD120" s="249"/>
      <c r="AE120" s="250"/>
      <c r="AF120" s="251" t="str">
        <f t="shared" si="99"/>
        <v/>
      </c>
      <c r="AG120" s="252"/>
      <c r="AH120" s="253"/>
      <c r="AI120" s="254" t="str">
        <f t="shared" ref="AI120:AI143" si="113">IF(I120="","",I120)</f>
        <v/>
      </c>
      <c r="AJ120" s="255"/>
      <c r="AK120" s="256"/>
      <c r="AL120" s="254" t="str">
        <f t="shared" si="111"/>
        <v/>
      </c>
      <c r="AM120" s="255"/>
      <c r="AN120" s="256"/>
      <c r="AO120" s="257"/>
      <c r="AP120" s="257"/>
      <c r="AQ120" s="257"/>
      <c r="AR120" s="257"/>
      <c r="AS120" s="244"/>
      <c r="AT120" s="244"/>
      <c r="AU120" s="244"/>
      <c r="AV120" s="244"/>
      <c r="AW120" s="100"/>
      <c r="AX120" s="90" t="e">
        <f t="shared" ca="1" si="64"/>
        <v>#N/A</v>
      </c>
      <c r="AY120" s="124" t="str">
        <f t="shared" si="100"/>
        <v/>
      </c>
      <c r="AZ120" s="125" t="str">
        <f t="shared" si="101"/>
        <v/>
      </c>
      <c r="BA120" s="126" t="str">
        <f t="shared" si="102"/>
        <v/>
      </c>
      <c r="BB120" s="126" t="str">
        <f t="shared" si="103"/>
        <v/>
      </c>
      <c r="BC120" s="127" t="str">
        <f t="shared" si="67"/>
        <v/>
      </c>
      <c r="BD120" s="127" t="str">
        <f t="shared" si="68"/>
        <v/>
      </c>
      <c r="BE120" s="126" t="str">
        <f t="shared" si="69"/>
        <v/>
      </c>
      <c r="BF120" s="126" t="str">
        <f t="shared" si="70"/>
        <v/>
      </c>
      <c r="BG120" s="128" t="str">
        <f t="shared" si="94"/>
        <v/>
      </c>
      <c r="BH120" s="124" t="str">
        <f t="shared" si="62"/>
        <v/>
      </c>
      <c r="BI120" s="128" t="e">
        <f ca="1">IF(AND($AX120&lt;&gt;"",BE120&lt;&gt;"",BG120&gt;=IF(BG121="",0,BG121)),SUM(INDIRECT("bh"&amp;ROW()-BG120+1):BH120),"")</f>
        <v>#N/A</v>
      </c>
      <c r="BJ120" s="128" t="e">
        <f t="shared" ca="1" si="71"/>
        <v>#N/A</v>
      </c>
      <c r="BK120" s="128" t="e">
        <f t="shared" ca="1" si="72"/>
        <v>#N/A</v>
      </c>
      <c r="BL120" s="128" t="e">
        <f ca="1">IF(BK120="","",LEFT(AX120,3)&amp;TEXT(VLOOKUP(BK120,基本設定!$D$3:$E$50,2,FALSE),"000"))</f>
        <v>#N/A</v>
      </c>
      <c r="BM120" s="128" t="e">
        <f ca="1">IF(BL120="","",VLOOKUP(BL120,単価設定!$A$3:$F$477,6,FALSE))</f>
        <v>#N/A</v>
      </c>
      <c r="BN120" s="128" t="str">
        <f t="shared" si="95"/>
        <v/>
      </c>
      <c r="BO120" s="128" t="str">
        <f t="shared" si="73"/>
        <v/>
      </c>
      <c r="BP120" s="124" t="str">
        <f t="shared" si="104"/>
        <v/>
      </c>
      <c r="BQ120" s="128" t="str">
        <f t="shared" si="105"/>
        <v/>
      </c>
      <c r="BR120" s="129" t="str">
        <f t="shared" si="106"/>
        <v/>
      </c>
      <c r="BS120" s="129" t="str">
        <f t="shared" si="107"/>
        <v/>
      </c>
      <c r="BT120" s="127" t="str">
        <f t="shared" si="74"/>
        <v/>
      </c>
      <c r="BU120" s="127" t="str">
        <f t="shared" si="75"/>
        <v/>
      </c>
      <c r="BV120" s="126" t="str">
        <f t="shared" si="76"/>
        <v/>
      </c>
      <c r="BW120" s="126" t="str">
        <f t="shared" si="77"/>
        <v/>
      </c>
      <c r="BX120" s="128" t="str">
        <f t="shared" si="96"/>
        <v/>
      </c>
      <c r="BY120" s="124" t="str">
        <f t="shared" si="63"/>
        <v/>
      </c>
      <c r="BZ120" s="128" t="e">
        <f ca="1">IF(AND($AX120&lt;&gt;"",BV120&lt;&gt;"",BX120&gt;=IF(BX121="",0,BX121)),SUM(INDIRECT("by" &amp; ROW()-BX120+1):BY120),"")</f>
        <v>#N/A</v>
      </c>
      <c r="CA120" s="128" t="e">
        <f t="shared" ca="1" si="78"/>
        <v>#N/A</v>
      </c>
      <c r="CB120" s="128" t="e">
        <f t="shared" ca="1" si="79"/>
        <v>#N/A</v>
      </c>
      <c r="CC120" s="128" t="e">
        <f ca="1">IF(CB120="","",LEFT($AX120,3)&amp;TEXT(VLOOKUP(CB120,基本設定!$D$3:$E$50,2,FALSE),"100"))</f>
        <v>#N/A</v>
      </c>
      <c r="CD120" s="128" t="e">
        <f ca="1">IF(CC120="","",VLOOKUP(CC120,単価設定!$A$3:$F$477,6,FALSE))</f>
        <v>#N/A</v>
      </c>
      <c r="CE120" s="128" t="str">
        <f t="shared" si="97"/>
        <v/>
      </c>
      <c r="CF120" s="128" t="str">
        <f t="shared" si="80"/>
        <v/>
      </c>
      <c r="CG120" s="128" t="e">
        <f t="shared" ca="1" si="54"/>
        <v>#N/A</v>
      </c>
      <c r="CH120" s="128" t="e">
        <f ca="1">IF(CG120="","",VLOOKUP(CG120,単価設定!$A$3:$F$478,6,FALSE))</f>
        <v>#N/A</v>
      </c>
      <c r="CI120" s="128" t="e">
        <f t="shared" ca="1" si="55"/>
        <v>#N/A</v>
      </c>
      <c r="CJ120" s="128" t="e">
        <f ca="1">IF(CI120="","",VLOOKUP(CI120,単価設定!$A$3:$F$478,6,FALSE))</f>
        <v>#N/A</v>
      </c>
      <c r="CK120" s="128" t="e">
        <f t="shared" ca="1" si="81"/>
        <v>#N/A</v>
      </c>
      <c r="CL120" s="128" t="e">
        <f ca="1">SUM(CK$15:$CK120)</f>
        <v>#N/A</v>
      </c>
      <c r="CM120" s="128" t="e">
        <f t="shared" ca="1" si="82"/>
        <v>#N/A</v>
      </c>
      <c r="CN120" s="128" t="e">
        <f t="shared" ca="1" si="98"/>
        <v>#N/A</v>
      </c>
      <c r="CO120" s="128" t="e">
        <f t="shared" ca="1" si="83"/>
        <v>#N/A</v>
      </c>
      <c r="CP120" s="146" t="e">
        <f t="shared" ca="1" si="84"/>
        <v>#N/A</v>
      </c>
      <c r="CQ120" s="146" t="e">
        <f t="shared" ca="1" si="85"/>
        <v>#N/A</v>
      </c>
      <c r="CR120" s="146" t="e">
        <f t="shared" ca="1" si="86"/>
        <v>#N/A</v>
      </c>
      <c r="CS120" s="146" t="e">
        <f t="shared" ca="1" si="87"/>
        <v>#N/A</v>
      </c>
      <c r="CT120" s="128" t="e">
        <f ca="1">IF(BL120&lt;&gt;"",IF(COUNTIF(BL$15:BL120,BL120)=1,ROW(),""),"")</f>
        <v>#N/A</v>
      </c>
      <c r="CU120" s="128" t="e">
        <f ca="1">IF(CB120&lt;&gt;"",IF(COUNTIF(CB$15:CB120,CB120)=1,ROW(),""),"")</f>
        <v>#N/A</v>
      </c>
      <c r="CV120" s="128" t="e">
        <f ca="1">IF(CG120&lt;&gt;"",IF(COUNTIF(CG$15:CG120,CG120)=1,ROW(),""),"")</f>
        <v>#N/A</v>
      </c>
      <c r="CW120" s="146" t="e">
        <f ca="1">IF(CI120&lt;&gt;"",IF(COUNTIF(CI$15:CI120,CI120)=1,ROW(),""),"")</f>
        <v>#N/A</v>
      </c>
      <c r="CX120" s="128" t="str">
        <f t="shared" ca="1" si="88"/>
        <v/>
      </c>
      <c r="CY120" s="128" t="str">
        <f t="shared" ca="1" si="89"/>
        <v/>
      </c>
      <c r="CZ120" s="128" t="str">
        <f t="shared" ca="1" si="90"/>
        <v/>
      </c>
      <c r="DA120" s="146" t="str">
        <f t="shared" ca="1" si="91"/>
        <v/>
      </c>
      <c r="DD120" s="65"/>
      <c r="DE120" s="326"/>
      <c r="DF120" s="327"/>
      <c r="DG120" s="328"/>
      <c r="DH120" s="211"/>
      <c r="DI120" s="212"/>
      <c r="DJ120" s="212"/>
      <c r="DK120" s="212"/>
      <c r="DL120" s="212"/>
      <c r="DM120" s="212"/>
      <c r="DN120" s="212"/>
      <c r="DO120" s="212"/>
      <c r="DP120" s="213"/>
      <c r="DQ120" s="312"/>
      <c r="DR120" s="313"/>
      <c r="DS120" s="313"/>
      <c r="DT120" s="313"/>
      <c r="DU120" s="313"/>
      <c r="DV120" s="313"/>
      <c r="DW120" s="313"/>
      <c r="DX120" s="313"/>
      <c r="DY120" s="313"/>
      <c r="DZ120" s="313"/>
      <c r="EA120" s="313"/>
      <c r="EB120" s="313"/>
      <c r="EC120" s="314"/>
      <c r="ED120" s="266"/>
      <c r="EE120" s="267"/>
      <c r="EF120" s="267"/>
      <c r="EG120" s="267"/>
      <c r="EH120" s="267"/>
      <c r="EI120" s="267"/>
      <c r="EJ120" s="267"/>
      <c r="EK120" s="267"/>
      <c r="EL120" s="282"/>
      <c r="EM120" s="211"/>
      <c r="EN120" s="212"/>
      <c r="EO120" s="212"/>
      <c r="EP120" s="212"/>
      <c r="EQ120" s="213"/>
      <c r="ER120" s="266"/>
      <c r="ES120" s="267"/>
      <c r="ET120" s="267"/>
      <c r="EU120" s="267"/>
      <c r="EV120" s="267"/>
      <c r="EW120" s="267"/>
      <c r="EX120" s="267"/>
      <c r="EY120" s="267"/>
      <c r="EZ120" s="267"/>
      <c r="FA120" s="267"/>
      <c r="FB120" s="282"/>
      <c r="FC120" s="261"/>
      <c r="FD120" s="262"/>
      <c r="FE120" s="262"/>
      <c r="FF120" s="263"/>
      <c r="FG120" s="64"/>
    </row>
    <row r="121" spans="1:163" ht="18" customHeight="1" x14ac:dyDescent="0.15">
      <c r="B121" s="244"/>
      <c r="C121" s="244"/>
      <c r="D121" s="244"/>
      <c r="E121" s="268" t="str">
        <f>IF(B121="","",TEXT(TEXT(請求書!$D$15,"YYYY/MM") &amp; "/" &amp; TEXT(B121,"00"),"AAA"))</f>
        <v/>
      </c>
      <c r="F121" s="269"/>
      <c r="G121" s="269"/>
      <c r="H121" s="270"/>
      <c r="I121" s="271"/>
      <c r="J121" s="271"/>
      <c r="K121" s="271"/>
      <c r="L121" s="271"/>
      <c r="M121" s="271"/>
      <c r="N121" s="271"/>
      <c r="O121" s="272" t="str">
        <f t="shared" si="108"/>
        <v/>
      </c>
      <c r="P121" s="272"/>
      <c r="Q121" s="273" t="str">
        <f t="shared" si="112"/>
        <v/>
      </c>
      <c r="R121" s="274"/>
      <c r="S121" s="274"/>
      <c r="T121" s="274"/>
      <c r="U121" s="274"/>
      <c r="V121" s="275"/>
      <c r="W121" s="276" t="str">
        <f t="shared" si="109"/>
        <v/>
      </c>
      <c r="X121" s="277"/>
      <c r="Y121" s="277"/>
      <c r="Z121" s="277"/>
      <c r="AA121" s="278"/>
      <c r="AB121" s="249"/>
      <c r="AC121" s="250"/>
      <c r="AD121" s="249"/>
      <c r="AE121" s="250"/>
      <c r="AF121" s="251" t="str">
        <f t="shared" si="99"/>
        <v/>
      </c>
      <c r="AG121" s="252"/>
      <c r="AH121" s="253"/>
      <c r="AI121" s="254" t="str">
        <f t="shared" si="113"/>
        <v/>
      </c>
      <c r="AJ121" s="255"/>
      <c r="AK121" s="256"/>
      <c r="AL121" s="254" t="str">
        <f t="shared" si="111"/>
        <v/>
      </c>
      <c r="AM121" s="255"/>
      <c r="AN121" s="256"/>
      <c r="AO121" s="257"/>
      <c r="AP121" s="257"/>
      <c r="AQ121" s="257"/>
      <c r="AR121" s="257"/>
      <c r="AS121" s="244"/>
      <c r="AT121" s="244"/>
      <c r="AU121" s="244"/>
      <c r="AV121" s="244"/>
      <c r="AW121" s="100"/>
      <c r="AX121" s="90" t="e">
        <f t="shared" ca="1" si="64"/>
        <v>#N/A</v>
      </c>
      <c r="AY121" s="124" t="str">
        <f t="shared" si="100"/>
        <v/>
      </c>
      <c r="AZ121" s="125" t="str">
        <f t="shared" si="101"/>
        <v/>
      </c>
      <c r="BA121" s="126" t="str">
        <f t="shared" si="102"/>
        <v/>
      </c>
      <c r="BB121" s="126" t="str">
        <f t="shared" si="103"/>
        <v/>
      </c>
      <c r="BC121" s="127" t="str">
        <f t="shared" si="67"/>
        <v/>
      </c>
      <c r="BD121" s="127" t="str">
        <f t="shared" si="68"/>
        <v/>
      </c>
      <c r="BE121" s="126" t="str">
        <f t="shared" si="69"/>
        <v/>
      </c>
      <c r="BF121" s="126" t="str">
        <f t="shared" si="70"/>
        <v/>
      </c>
      <c r="BG121" s="128" t="str">
        <f t="shared" si="94"/>
        <v/>
      </c>
      <c r="BH121" s="124" t="str">
        <f t="shared" si="62"/>
        <v/>
      </c>
      <c r="BI121" s="128" t="e">
        <f ca="1">IF(AND($AX121&lt;&gt;"",BE121&lt;&gt;"",BG121&gt;=IF(BG122="",0,BG122)),SUM(INDIRECT("bh"&amp;ROW()-BG121+1):BH121),"")</f>
        <v>#N/A</v>
      </c>
      <c r="BJ121" s="128" t="e">
        <f t="shared" ca="1" si="71"/>
        <v>#N/A</v>
      </c>
      <c r="BK121" s="128" t="e">
        <f t="shared" ca="1" si="72"/>
        <v>#N/A</v>
      </c>
      <c r="BL121" s="128" t="e">
        <f ca="1">IF(BK121="","",LEFT(AX121,3)&amp;TEXT(VLOOKUP(BK121,基本設定!$D$3:$E$50,2,FALSE),"000"))</f>
        <v>#N/A</v>
      </c>
      <c r="BM121" s="128" t="e">
        <f ca="1">IF(BL121="","",VLOOKUP(BL121,単価設定!$A$3:$F$477,6,FALSE))</f>
        <v>#N/A</v>
      </c>
      <c r="BN121" s="128" t="str">
        <f t="shared" si="95"/>
        <v/>
      </c>
      <c r="BO121" s="128" t="str">
        <f t="shared" si="73"/>
        <v/>
      </c>
      <c r="BP121" s="124" t="str">
        <f t="shared" si="104"/>
        <v/>
      </c>
      <c r="BQ121" s="128" t="str">
        <f t="shared" si="105"/>
        <v/>
      </c>
      <c r="BR121" s="129" t="str">
        <f t="shared" si="106"/>
        <v/>
      </c>
      <c r="BS121" s="129" t="str">
        <f t="shared" si="107"/>
        <v/>
      </c>
      <c r="BT121" s="127" t="str">
        <f t="shared" si="74"/>
        <v/>
      </c>
      <c r="BU121" s="127" t="str">
        <f t="shared" si="75"/>
        <v/>
      </c>
      <c r="BV121" s="126" t="str">
        <f t="shared" si="76"/>
        <v/>
      </c>
      <c r="BW121" s="126" t="str">
        <f t="shared" si="77"/>
        <v/>
      </c>
      <c r="BX121" s="128" t="str">
        <f t="shared" si="96"/>
        <v/>
      </c>
      <c r="BY121" s="124" t="str">
        <f t="shared" si="63"/>
        <v/>
      </c>
      <c r="BZ121" s="128" t="e">
        <f ca="1">IF(AND($AX121&lt;&gt;"",BV121&lt;&gt;"",BX121&gt;=IF(BX122="",0,BX122)),SUM(INDIRECT("by" &amp; ROW()-BX121+1):BY121),"")</f>
        <v>#N/A</v>
      </c>
      <c r="CA121" s="128" t="e">
        <f t="shared" ca="1" si="78"/>
        <v>#N/A</v>
      </c>
      <c r="CB121" s="128" t="e">
        <f t="shared" ca="1" si="79"/>
        <v>#N/A</v>
      </c>
      <c r="CC121" s="128" t="e">
        <f ca="1">IF(CB121="","",LEFT($AX121,3)&amp;TEXT(VLOOKUP(CB121,基本設定!$D$3:$E$50,2,FALSE),"100"))</f>
        <v>#N/A</v>
      </c>
      <c r="CD121" s="128" t="e">
        <f ca="1">IF(CC121="","",VLOOKUP(CC121,単価設定!$A$3:$F$477,6,FALSE))</f>
        <v>#N/A</v>
      </c>
      <c r="CE121" s="128" t="str">
        <f t="shared" si="97"/>
        <v/>
      </c>
      <c r="CF121" s="128" t="str">
        <f t="shared" si="80"/>
        <v/>
      </c>
      <c r="CG121" s="128" t="e">
        <f t="shared" ca="1" si="54"/>
        <v>#N/A</v>
      </c>
      <c r="CH121" s="128" t="e">
        <f ca="1">IF(CG121="","",VLOOKUP(CG121,単価設定!$A$3:$F$478,6,FALSE))</f>
        <v>#N/A</v>
      </c>
      <c r="CI121" s="128" t="e">
        <f t="shared" ca="1" si="55"/>
        <v>#N/A</v>
      </c>
      <c r="CJ121" s="128" t="e">
        <f ca="1">IF(CI121="","",VLOOKUP(CI121,単価設定!$A$3:$F$478,6,FALSE))</f>
        <v>#N/A</v>
      </c>
      <c r="CK121" s="128" t="e">
        <f t="shared" ca="1" si="81"/>
        <v>#N/A</v>
      </c>
      <c r="CL121" s="128" t="e">
        <f ca="1">SUM(CK$15:$CK121)</f>
        <v>#N/A</v>
      </c>
      <c r="CM121" s="128" t="e">
        <f t="shared" ca="1" si="82"/>
        <v>#N/A</v>
      </c>
      <c r="CN121" s="128" t="e">
        <f t="shared" ca="1" si="98"/>
        <v>#N/A</v>
      </c>
      <c r="CO121" s="128" t="e">
        <f t="shared" ca="1" si="83"/>
        <v>#N/A</v>
      </c>
      <c r="CP121" s="146" t="e">
        <f t="shared" ca="1" si="84"/>
        <v>#N/A</v>
      </c>
      <c r="CQ121" s="146" t="e">
        <f t="shared" ca="1" si="85"/>
        <v>#N/A</v>
      </c>
      <c r="CR121" s="146" t="e">
        <f t="shared" ca="1" si="86"/>
        <v>#N/A</v>
      </c>
      <c r="CS121" s="146" t="e">
        <f t="shared" ca="1" si="87"/>
        <v>#N/A</v>
      </c>
      <c r="CT121" s="128" t="e">
        <f ca="1">IF(BL121&lt;&gt;"",IF(COUNTIF(BL$15:BL121,BL121)=1,ROW(),""),"")</f>
        <v>#N/A</v>
      </c>
      <c r="CU121" s="128" t="e">
        <f ca="1">IF(CB121&lt;&gt;"",IF(COUNTIF(CB$15:CB121,CB121)=1,ROW(),""),"")</f>
        <v>#N/A</v>
      </c>
      <c r="CV121" s="128" t="e">
        <f ca="1">IF(CG121&lt;&gt;"",IF(COUNTIF(CG$15:CG121,CG121)=1,ROW(),""),"")</f>
        <v>#N/A</v>
      </c>
      <c r="CW121" s="146" t="e">
        <f ca="1">IF(CI121&lt;&gt;"",IF(COUNTIF(CI$15:CI121,CI121)=1,ROW(),""),"")</f>
        <v>#N/A</v>
      </c>
      <c r="CX121" s="128" t="str">
        <f t="shared" ca="1" si="88"/>
        <v/>
      </c>
      <c r="CY121" s="128" t="str">
        <f t="shared" ca="1" si="89"/>
        <v/>
      </c>
      <c r="CZ121" s="128" t="str">
        <f t="shared" ca="1" si="90"/>
        <v/>
      </c>
      <c r="DA121" s="146" t="str">
        <f t="shared" ca="1" si="91"/>
        <v/>
      </c>
      <c r="DD121" s="65"/>
      <c r="DE121" s="326"/>
      <c r="DF121" s="327"/>
      <c r="DG121" s="328"/>
      <c r="DH121" s="303" t="str">
        <f ca="1">IFERROR(VLOOKUP(TEXT(SMALL($CX$15:$DA$143,24),"000000"),単価設定!$A$3:$F$478,1,FALSE),"")</f>
        <v/>
      </c>
      <c r="DI121" s="304"/>
      <c r="DJ121" s="304"/>
      <c r="DK121" s="304"/>
      <c r="DL121" s="304"/>
      <c r="DM121" s="304"/>
      <c r="DN121" s="304"/>
      <c r="DO121" s="304"/>
      <c r="DP121" s="305"/>
      <c r="DQ121" s="306" t="str">
        <f ca="1">IF(ISERROR(VLOOKUP(DH121,単価設定!$A$3:$F$478,4,FALSE)),"",VLOOKUP(DH121,単価設定!$A$3:$F$478,4,FALSE))</f>
        <v/>
      </c>
      <c r="DR121" s="307"/>
      <c r="DS121" s="307"/>
      <c r="DT121" s="307"/>
      <c r="DU121" s="307"/>
      <c r="DV121" s="307"/>
      <c r="DW121" s="307"/>
      <c r="DX121" s="307"/>
      <c r="DY121" s="307"/>
      <c r="DZ121" s="307"/>
      <c r="EA121" s="307"/>
      <c r="EB121" s="307"/>
      <c r="EC121" s="308"/>
      <c r="ED121" s="264" t="str">
        <f ca="1">IF(ISERROR(VLOOKUP(DH121,単価設定!$A$3:$F$478,5,FALSE)),"",VLOOKUP(DH121,単価設定!$A$3:$F$478,5,FALSE))</f>
        <v/>
      </c>
      <c r="EE121" s="265"/>
      <c r="EF121" s="265"/>
      <c r="EG121" s="265"/>
      <c r="EH121" s="265"/>
      <c r="EI121" s="265"/>
      <c r="EJ121" s="265"/>
      <c r="EK121" s="265"/>
      <c r="EL121" s="281"/>
      <c r="EM121" s="303" t="str">
        <f ca="1">IF(DH121="","",COUNTIF($BL$15:$BL$143,DH121)+COUNTIF($CC$15:$CC$143,DH121)+COUNTIF($CG$15:$CG$143,DH121)+COUNTIF($CI$15:$CI$143,DH121))</f>
        <v/>
      </c>
      <c r="EN121" s="304"/>
      <c r="EO121" s="304"/>
      <c r="EP121" s="304"/>
      <c r="EQ121" s="305"/>
      <c r="ER121" s="264" t="str">
        <f ca="1">IF(AND(ED121&lt;&gt;"",EM121&lt;&gt;""),IF(ED121*EM121=0,"",ED121*EM121),"")</f>
        <v/>
      </c>
      <c r="ES121" s="265"/>
      <c r="ET121" s="265"/>
      <c r="EU121" s="265"/>
      <c r="EV121" s="265"/>
      <c r="EW121" s="265"/>
      <c r="EX121" s="265"/>
      <c r="EY121" s="265"/>
      <c r="EZ121" s="265"/>
      <c r="FA121" s="265"/>
      <c r="FB121" s="281"/>
      <c r="FC121" s="258"/>
      <c r="FD121" s="259"/>
      <c r="FE121" s="259"/>
      <c r="FF121" s="260"/>
      <c r="FG121" s="64"/>
    </row>
    <row r="122" spans="1:163" ht="18" customHeight="1" x14ac:dyDescent="0.15">
      <c r="B122" s="244"/>
      <c r="C122" s="244"/>
      <c r="D122" s="244"/>
      <c r="E122" s="268" t="str">
        <f>IF(B122="","",TEXT(TEXT(請求書!$D$15,"YYYY/MM") &amp; "/" &amp; TEXT(B122,"00"),"AAA"))</f>
        <v/>
      </c>
      <c r="F122" s="269"/>
      <c r="G122" s="269"/>
      <c r="H122" s="270"/>
      <c r="I122" s="271"/>
      <c r="J122" s="271"/>
      <c r="K122" s="271"/>
      <c r="L122" s="271"/>
      <c r="M122" s="271"/>
      <c r="N122" s="271"/>
      <c r="O122" s="272" t="str">
        <f t="shared" si="108"/>
        <v/>
      </c>
      <c r="P122" s="272"/>
      <c r="Q122" s="273" t="str">
        <f t="shared" si="112"/>
        <v/>
      </c>
      <c r="R122" s="274"/>
      <c r="S122" s="274"/>
      <c r="T122" s="274"/>
      <c r="U122" s="274"/>
      <c r="V122" s="275"/>
      <c r="W122" s="276" t="str">
        <f t="shared" si="109"/>
        <v/>
      </c>
      <c r="X122" s="277"/>
      <c r="Y122" s="277"/>
      <c r="Z122" s="277"/>
      <c r="AA122" s="278"/>
      <c r="AB122" s="249"/>
      <c r="AC122" s="250"/>
      <c r="AD122" s="249"/>
      <c r="AE122" s="250"/>
      <c r="AF122" s="251" t="str">
        <f t="shared" si="99"/>
        <v/>
      </c>
      <c r="AG122" s="252"/>
      <c r="AH122" s="253"/>
      <c r="AI122" s="254" t="str">
        <f t="shared" si="113"/>
        <v/>
      </c>
      <c r="AJ122" s="255"/>
      <c r="AK122" s="256"/>
      <c r="AL122" s="254" t="str">
        <f t="shared" si="111"/>
        <v/>
      </c>
      <c r="AM122" s="255"/>
      <c r="AN122" s="256"/>
      <c r="AO122" s="257"/>
      <c r="AP122" s="257"/>
      <c r="AQ122" s="257"/>
      <c r="AR122" s="257"/>
      <c r="AS122" s="244"/>
      <c r="AT122" s="244"/>
      <c r="AU122" s="244"/>
      <c r="AV122" s="244"/>
      <c r="AW122" s="100"/>
      <c r="AX122" s="90" t="e">
        <f t="shared" ca="1" si="64"/>
        <v>#N/A</v>
      </c>
      <c r="AY122" s="124" t="str">
        <f t="shared" si="100"/>
        <v/>
      </c>
      <c r="AZ122" s="125" t="str">
        <f t="shared" si="101"/>
        <v/>
      </c>
      <c r="BA122" s="126" t="str">
        <f t="shared" si="102"/>
        <v/>
      </c>
      <c r="BB122" s="126" t="str">
        <f t="shared" si="103"/>
        <v/>
      </c>
      <c r="BC122" s="127" t="str">
        <f t="shared" si="67"/>
        <v/>
      </c>
      <c r="BD122" s="127" t="str">
        <f t="shared" si="68"/>
        <v/>
      </c>
      <c r="BE122" s="126" t="str">
        <f t="shared" si="69"/>
        <v/>
      </c>
      <c r="BF122" s="126" t="str">
        <f t="shared" si="70"/>
        <v/>
      </c>
      <c r="BG122" s="128" t="str">
        <f t="shared" si="94"/>
        <v/>
      </c>
      <c r="BH122" s="124" t="str">
        <f t="shared" si="62"/>
        <v/>
      </c>
      <c r="BI122" s="128" t="e">
        <f ca="1">IF(AND($AX122&lt;&gt;"",BE122&lt;&gt;"",BG122&gt;=IF(BG123="",0,BG123)),SUM(INDIRECT("bh"&amp;ROW()-BG122+1):BH122),"")</f>
        <v>#N/A</v>
      </c>
      <c r="BJ122" s="128" t="e">
        <f t="shared" ca="1" si="71"/>
        <v>#N/A</v>
      </c>
      <c r="BK122" s="128" t="e">
        <f t="shared" ca="1" si="72"/>
        <v>#N/A</v>
      </c>
      <c r="BL122" s="128" t="e">
        <f ca="1">IF(BK122="","",LEFT(AX122,3)&amp;TEXT(VLOOKUP(BK122,基本設定!$D$3:$E$50,2,FALSE),"000"))</f>
        <v>#N/A</v>
      </c>
      <c r="BM122" s="128" t="e">
        <f ca="1">IF(BL122="","",VLOOKUP(BL122,単価設定!$A$3:$F$477,6,FALSE))</f>
        <v>#N/A</v>
      </c>
      <c r="BN122" s="128" t="str">
        <f t="shared" si="95"/>
        <v/>
      </c>
      <c r="BO122" s="128" t="str">
        <f t="shared" si="73"/>
        <v/>
      </c>
      <c r="BP122" s="124" t="str">
        <f t="shared" si="104"/>
        <v/>
      </c>
      <c r="BQ122" s="128" t="str">
        <f t="shared" si="105"/>
        <v/>
      </c>
      <c r="BR122" s="129" t="str">
        <f t="shared" si="106"/>
        <v/>
      </c>
      <c r="BS122" s="129" t="str">
        <f t="shared" si="107"/>
        <v/>
      </c>
      <c r="BT122" s="127" t="str">
        <f t="shared" si="74"/>
        <v/>
      </c>
      <c r="BU122" s="127" t="str">
        <f t="shared" si="75"/>
        <v/>
      </c>
      <c r="BV122" s="126" t="str">
        <f t="shared" si="76"/>
        <v/>
      </c>
      <c r="BW122" s="126" t="str">
        <f t="shared" si="77"/>
        <v/>
      </c>
      <c r="BX122" s="128" t="str">
        <f t="shared" si="96"/>
        <v/>
      </c>
      <c r="BY122" s="124" t="str">
        <f t="shared" si="63"/>
        <v/>
      </c>
      <c r="BZ122" s="128" t="e">
        <f ca="1">IF(AND($AX122&lt;&gt;"",BV122&lt;&gt;"",BX122&gt;=IF(BX123="",0,BX123)),SUM(INDIRECT("by" &amp; ROW()-BX122+1):BY122),"")</f>
        <v>#N/A</v>
      </c>
      <c r="CA122" s="128" t="e">
        <f t="shared" ca="1" si="78"/>
        <v>#N/A</v>
      </c>
      <c r="CB122" s="128" t="e">
        <f t="shared" ca="1" si="79"/>
        <v>#N/A</v>
      </c>
      <c r="CC122" s="128" t="e">
        <f ca="1">IF(CB122="","",LEFT($AX122,3)&amp;TEXT(VLOOKUP(CB122,基本設定!$D$3:$E$50,2,FALSE),"100"))</f>
        <v>#N/A</v>
      </c>
      <c r="CD122" s="128" t="e">
        <f ca="1">IF(CC122="","",VLOOKUP(CC122,単価設定!$A$3:$F$477,6,FALSE))</f>
        <v>#N/A</v>
      </c>
      <c r="CE122" s="128" t="str">
        <f t="shared" si="97"/>
        <v/>
      </c>
      <c r="CF122" s="128" t="str">
        <f t="shared" si="80"/>
        <v/>
      </c>
      <c r="CG122" s="128" t="e">
        <f t="shared" ca="1" si="54"/>
        <v>#N/A</v>
      </c>
      <c r="CH122" s="128" t="e">
        <f ca="1">IF(CG122="","",VLOOKUP(CG122,単価設定!$A$3:$F$478,6,FALSE))</f>
        <v>#N/A</v>
      </c>
      <c r="CI122" s="128" t="e">
        <f t="shared" ca="1" si="55"/>
        <v>#N/A</v>
      </c>
      <c r="CJ122" s="128" t="e">
        <f ca="1">IF(CI122="","",VLOOKUP(CI122,単価設定!$A$3:$F$478,6,FALSE))</f>
        <v>#N/A</v>
      </c>
      <c r="CK122" s="128" t="e">
        <f t="shared" ca="1" si="81"/>
        <v>#N/A</v>
      </c>
      <c r="CL122" s="128" t="e">
        <f ca="1">SUM(CK$15:$CK122)</f>
        <v>#N/A</v>
      </c>
      <c r="CM122" s="128" t="e">
        <f t="shared" ca="1" si="82"/>
        <v>#N/A</v>
      </c>
      <c r="CN122" s="128" t="e">
        <f t="shared" ca="1" si="98"/>
        <v>#N/A</v>
      </c>
      <c r="CO122" s="128" t="e">
        <f t="shared" ca="1" si="83"/>
        <v>#N/A</v>
      </c>
      <c r="CP122" s="146" t="e">
        <f t="shared" ca="1" si="84"/>
        <v>#N/A</v>
      </c>
      <c r="CQ122" s="146" t="e">
        <f t="shared" ca="1" si="85"/>
        <v>#N/A</v>
      </c>
      <c r="CR122" s="146" t="e">
        <f t="shared" ca="1" si="86"/>
        <v>#N/A</v>
      </c>
      <c r="CS122" s="146" t="e">
        <f t="shared" ca="1" si="87"/>
        <v>#N/A</v>
      </c>
      <c r="CT122" s="128" t="e">
        <f ca="1">IF(BL122&lt;&gt;"",IF(COUNTIF(BL$15:BL122,BL122)=1,ROW(),""),"")</f>
        <v>#N/A</v>
      </c>
      <c r="CU122" s="128" t="e">
        <f ca="1">IF(CB122&lt;&gt;"",IF(COUNTIF(CB$15:CB122,CB122)=1,ROW(),""),"")</f>
        <v>#N/A</v>
      </c>
      <c r="CV122" s="128" t="e">
        <f ca="1">IF(CG122&lt;&gt;"",IF(COUNTIF(CG$15:CG122,CG122)=1,ROW(),""),"")</f>
        <v>#N/A</v>
      </c>
      <c r="CW122" s="146" t="e">
        <f ca="1">IF(CI122&lt;&gt;"",IF(COUNTIF(CI$15:CI122,CI122)=1,ROW(),""),"")</f>
        <v>#N/A</v>
      </c>
      <c r="CX122" s="128" t="str">
        <f t="shared" ca="1" si="88"/>
        <v/>
      </c>
      <c r="CY122" s="128" t="str">
        <f t="shared" ca="1" si="89"/>
        <v/>
      </c>
      <c r="CZ122" s="128" t="str">
        <f t="shared" ca="1" si="90"/>
        <v/>
      </c>
      <c r="DA122" s="146" t="str">
        <f t="shared" ca="1" si="91"/>
        <v/>
      </c>
      <c r="DD122" s="65"/>
      <c r="DE122" s="326"/>
      <c r="DF122" s="327"/>
      <c r="DG122" s="328"/>
      <c r="DH122" s="211"/>
      <c r="DI122" s="212"/>
      <c r="DJ122" s="212"/>
      <c r="DK122" s="212"/>
      <c r="DL122" s="212"/>
      <c r="DM122" s="212"/>
      <c r="DN122" s="212"/>
      <c r="DO122" s="212"/>
      <c r="DP122" s="213"/>
      <c r="DQ122" s="312"/>
      <c r="DR122" s="313"/>
      <c r="DS122" s="313"/>
      <c r="DT122" s="313"/>
      <c r="DU122" s="313"/>
      <c r="DV122" s="313"/>
      <c r="DW122" s="313"/>
      <c r="DX122" s="313"/>
      <c r="DY122" s="313"/>
      <c r="DZ122" s="313"/>
      <c r="EA122" s="313"/>
      <c r="EB122" s="313"/>
      <c r="EC122" s="314"/>
      <c r="ED122" s="266"/>
      <c r="EE122" s="267"/>
      <c r="EF122" s="267"/>
      <c r="EG122" s="267"/>
      <c r="EH122" s="267"/>
      <c r="EI122" s="267"/>
      <c r="EJ122" s="267"/>
      <c r="EK122" s="267"/>
      <c r="EL122" s="282"/>
      <c r="EM122" s="211"/>
      <c r="EN122" s="212"/>
      <c r="EO122" s="212"/>
      <c r="EP122" s="212"/>
      <c r="EQ122" s="213"/>
      <c r="ER122" s="266"/>
      <c r="ES122" s="267"/>
      <c r="ET122" s="267"/>
      <c r="EU122" s="267"/>
      <c r="EV122" s="267"/>
      <c r="EW122" s="267"/>
      <c r="EX122" s="267"/>
      <c r="EY122" s="267"/>
      <c r="EZ122" s="267"/>
      <c r="FA122" s="267"/>
      <c r="FB122" s="282"/>
      <c r="FC122" s="261"/>
      <c r="FD122" s="262"/>
      <c r="FE122" s="262"/>
      <c r="FF122" s="263"/>
      <c r="FG122" s="64"/>
    </row>
    <row r="123" spans="1:163" ht="18" customHeight="1" x14ac:dyDescent="0.15">
      <c r="B123" s="244"/>
      <c r="C123" s="244"/>
      <c r="D123" s="244"/>
      <c r="E123" s="268" t="str">
        <f>IF(B123="","",TEXT(TEXT(請求書!$D$15,"YYYY/MM") &amp; "/" &amp; TEXT(B123,"00"),"AAA"))</f>
        <v/>
      </c>
      <c r="F123" s="269"/>
      <c r="G123" s="269"/>
      <c r="H123" s="270"/>
      <c r="I123" s="271"/>
      <c r="J123" s="271"/>
      <c r="K123" s="271"/>
      <c r="L123" s="271"/>
      <c r="M123" s="271"/>
      <c r="N123" s="271"/>
      <c r="O123" s="272" t="str">
        <f t="shared" si="108"/>
        <v/>
      </c>
      <c r="P123" s="272"/>
      <c r="Q123" s="273" t="str">
        <f t="shared" si="112"/>
        <v/>
      </c>
      <c r="R123" s="274"/>
      <c r="S123" s="274"/>
      <c r="T123" s="274"/>
      <c r="U123" s="274"/>
      <c r="V123" s="275"/>
      <c r="W123" s="276" t="str">
        <f t="shared" si="109"/>
        <v/>
      </c>
      <c r="X123" s="277"/>
      <c r="Y123" s="277"/>
      <c r="Z123" s="277"/>
      <c r="AA123" s="278"/>
      <c r="AB123" s="249"/>
      <c r="AC123" s="250"/>
      <c r="AD123" s="249"/>
      <c r="AE123" s="250"/>
      <c r="AF123" s="251" t="str">
        <f t="shared" si="99"/>
        <v/>
      </c>
      <c r="AG123" s="252"/>
      <c r="AH123" s="253"/>
      <c r="AI123" s="254" t="str">
        <f t="shared" si="113"/>
        <v/>
      </c>
      <c r="AJ123" s="255"/>
      <c r="AK123" s="256"/>
      <c r="AL123" s="254" t="str">
        <f t="shared" si="111"/>
        <v/>
      </c>
      <c r="AM123" s="255"/>
      <c r="AN123" s="256"/>
      <c r="AO123" s="257"/>
      <c r="AP123" s="257"/>
      <c r="AQ123" s="257"/>
      <c r="AR123" s="257"/>
      <c r="AS123" s="244"/>
      <c r="AT123" s="244"/>
      <c r="AU123" s="244"/>
      <c r="AV123" s="244"/>
      <c r="AW123" s="100"/>
      <c r="AX123" s="90" t="e">
        <f t="shared" ca="1" si="64"/>
        <v>#N/A</v>
      </c>
      <c r="AY123" s="124" t="str">
        <f t="shared" si="100"/>
        <v/>
      </c>
      <c r="AZ123" s="125" t="str">
        <f t="shared" si="101"/>
        <v/>
      </c>
      <c r="BA123" s="126" t="str">
        <f t="shared" si="102"/>
        <v/>
      </c>
      <c r="BB123" s="126" t="str">
        <f t="shared" si="103"/>
        <v/>
      </c>
      <c r="BC123" s="127" t="str">
        <f t="shared" si="67"/>
        <v/>
      </c>
      <c r="BD123" s="127" t="str">
        <f t="shared" si="68"/>
        <v/>
      </c>
      <c r="BE123" s="126" t="str">
        <f t="shared" si="69"/>
        <v/>
      </c>
      <c r="BF123" s="126" t="str">
        <f t="shared" si="70"/>
        <v/>
      </c>
      <c r="BG123" s="128" t="str">
        <f t="shared" si="94"/>
        <v/>
      </c>
      <c r="BH123" s="124" t="str">
        <f t="shared" si="62"/>
        <v/>
      </c>
      <c r="BI123" s="128" t="e">
        <f ca="1">IF(AND($AX123&lt;&gt;"",BE123&lt;&gt;"",BG123&gt;=IF(BG124="",0,BG124)),SUM(INDIRECT("bh"&amp;ROW()-BG123+1):BH123),"")</f>
        <v>#N/A</v>
      </c>
      <c r="BJ123" s="128" t="e">
        <f t="shared" ca="1" si="71"/>
        <v>#N/A</v>
      </c>
      <c r="BK123" s="128" t="e">
        <f t="shared" ca="1" si="72"/>
        <v>#N/A</v>
      </c>
      <c r="BL123" s="128" t="e">
        <f ca="1">IF(BK123="","",LEFT(AX123,3)&amp;TEXT(VLOOKUP(BK123,基本設定!$D$3:$E$50,2,FALSE),"000"))</f>
        <v>#N/A</v>
      </c>
      <c r="BM123" s="128" t="e">
        <f ca="1">IF(BL123="","",VLOOKUP(BL123,単価設定!$A$3:$F$477,6,FALSE))</f>
        <v>#N/A</v>
      </c>
      <c r="BN123" s="128" t="str">
        <f t="shared" si="95"/>
        <v/>
      </c>
      <c r="BO123" s="128" t="str">
        <f t="shared" si="73"/>
        <v/>
      </c>
      <c r="BP123" s="124" t="str">
        <f t="shared" si="104"/>
        <v/>
      </c>
      <c r="BQ123" s="128" t="str">
        <f t="shared" si="105"/>
        <v/>
      </c>
      <c r="BR123" s="129" t="str">
        <f t="shared" si="106"/>
        <v/>
      </c>
      <c r="BS123" s="129" t="str">
        <f t="shared" si="107"/>
        <v/>
      </c>
      <c r="BT123" s="127" t="str">
        <f t="shared" si="74"/>
        <v/>
      </c>
      <c r="BU123" s="127" t="str">
        <f t="shared" si="75"/>
        <v/>
      </c>
      <c r="BV123" s="126" t="str">
        <f t="shared" si="76"/>
        <v/>
      </c>
      <c r="BW123" s="126" t="str">
        <f t="shared" si="77"/>
        <v/>
      </c>
      <c r="BX123" s="128" t="str">
        <f t="shared" si="96"/>
        <v/>
      </c>
      <c r="BY123" s="124" t="str">
        <f t="shared" si="63"/>
        <v/>
      </c>
      <c r="BZ123" s="128" t="e">
        <f ca="1">IF(AND($AX123&lt;&gt;"",BV123&lt;&gt;"",BX123&gt;=IF(BX124="",0,BX124)),SUM(INDIRECT("by" &amp; ROW()-BX123+1):BY123),"")</f>
        <v>#N/A</v>
      </c>
      <c r="CA123" s="128" t="e">
        <f t="shared" ca="1" si="78"/>
        <v>#N/A</v>
      </c>
      <c r="CB123" s="128" t="e">
        <f t="shared" ca="1" si="79"/>
        <v>#N/A</v>
      </c>
      <c r="CC123" s="128" t="e">
        <f ca="1">IF(CB123="","",LEFT($AX123,3)&amp;TEXT(VLOOKUP(CB123,基本設定!$D$3:$E$50,2,FALSE),"100"))</f>
        <v>#N/A</v>
      </c>
      <c r="CD123" s="128" t="e">
        <f ca="1">IF(CC123="","",VLOOKUP(CC123,単価設定!$A$3:$F$477,6,FALSE))</f>
        <v>#N/A</v>
      </c>
      <c r="CE123" s="128" t="str">
        <f t="shared" si="97"/>
        <v/>
      </c>
      <c r="CF123" s="128" t="str">
        <f t="shared" si="80"/>
        <v/>
      </c>
      <c r="CG123" s="128" t="e">
        <f t="shared" ca="1" si="54"/>
        <v>#N/A</v>
      </c>
      <c r="CH123" s="128" t="e">
        <f ca="1">IF(CG123="","",VLOOKUP(CG123,単価設定!$A$3:$F$478,6,FALSE))</f>
        <v>#N/A</v>
      </c>
      <c r="CI123" s="128" t="e">
        <f t="shared" ca="1" si="55"/>
        <v>#N/A</v>
      </c>
      <c r="CJ123" s="128" t="e">
        <f ca="1">IF(CI123="","",VLOOKUP(CI123,単価設定!$A$3:$F$478,6,FALSE))</f>
        <v>#N/A</v>
      </c>
      <c r="CK123" s="128" t="e">
        <f t="shared" ca="1" si="81"/>
        <v>#N/A</v>
      </c>
      <c r="CL123" s="128" t="e">
        <f ca="1">SUM(CK$15:$CK123)</f>
        <v>#N/A</v>
      </c>
      <c r="CM123" s="128" t="e">
        <f t="shared" ca="1" si="82"/>
        <v>#N/A</v>
      </c>
      <c r="CN123" s="128" t="e">
        <f t="shared" ca="1" si="98"/>
        <v>#N/A</v>
      </c>
      <c r="CO123" s="128" t="e">
        <f t="shared" ca="1" si="83"/>
        <v>#N/A</v>
      </c>
      <c r="CP123" s="146" t="e">
        <f t="shared" ca="1" si="84"/>
        <v>#N/A</v>
      </c>
      <c r="CQ123" s="146" t="e">
        <f t="shared" ca="1" si="85"/>
        <v>#N/A</v>
      </c>
      <c r="CR123" s="146" t="e">
        <f t="shared" ca="1" si="86"/>
        <v>#N/A</v>
      </c>
      <c r="CS123" s="146" t="e">
        <f t="shared" ca="1" si="87"/>
        <v>#N/A</v>
      </c>
      <c r="CT123" s="128" t="e">
        <f ca="1">IF(BL123&lt;&gt;"",IF(COUNTIF(BL$15:BL123,BL123)=1,ROW(),""),"")</f>
        <v>#N/A</v>
      </c>
      <c r="CU123" s="128" t="e">
        <f ca="1">IF(CB123&lt;&gt;"",IF(COUNTIF(CB$15:CB123,CB123)=1,ROW(),""),"")</f>
        <v>#N/A</v>
      </c>
      <c r="CV123" s="128" t="e">
        <f ca="1">IF(CG123&lt;&gt;"",IF(COUNTIF(CG$15:CG123,CG123)=1,ROW(),""),"")</f>
        <v>#N/A</v>
      </c>
      <c r="CW123" s="146" t="e">
        <f ca="1">IF(CI123&lt;&gt;"",IF(COUNTIF(CI$15:CI123,CI123)=1,ROW(),""),"")</f>
        <v>#N/A</v>
      </c>
      <c r="CX123" s="128" t="str">
        <f t="shared" ca="1" si="88"/>
        <v/>
      </c>
      <c r="CY123" s="128" t="str">
        <f t="shared" ca="1" si="89"/>
        <v/>
      </c>
      <c r="CZ123" s="128" t="str">
        <f t="shared" ca="1" si="90"/>
        <v/>
      </c>
      <c r="DA123" s="146" t="str">
        <f t="shared" ca="1" si="91"/>
        <v/>
      </c>
      <c r="DD123" s="65"/>
      <c r="DE123" s="326"/>
      <c r="DF123" s="327"/>
      <c r="DG123" s="328"/>
      <c r="DH123" s="303" t="str">
        <f ca="1">IFERROR(VLOOKUP(TEXT(SMALL($CX$15:$DA$143,25),"000000"),単価設定!$A$3:$F$478,1,FALSE),"")</f>
        <v/>
      </c>
      <c r="DI123" s="304"/>
      <c r="DJ123" s="304"/>
      <c r="DK123" s="304"/>
      <c r="DL123" s="304"/>
      <c r="DM123" s="304"/>
      <c r="DN123" s="304"/>
      <c r="DO123" s="304"/>
      <c r="DP123" s="305"/>
      <c r="DQ123" s="306" t="str">
        <f ca="1">IF(ISERROR(VLOOKUP(DH123,単価設定!$A$3:$F$478,4,FALSE)),"",VLOOKUP(DH123,単価設定!$A$3:$F$478,4,FALSE))</f>
        <v/>
      </c>
      <c r="DR123" s="307"/>
      <c r="DS123" s="307"/>
      <c r="DT123" s="307"/>
      <c r="DU123" s="307"/>
      <c r="DV123" s="307"/>
      <c r="DW123" s="307"/>
      <c r="DX123" s="307"/>
      <c r="DY123" s="307"/>
      <c r="DZ123" s="307"/>
      <c r="EA123" s="307"/>
      <c r="EB123" s="307"/>
      <c r="EC123" s="308"/>
      <c r="ED123" s="264" t="str">
        <f ca="1">IF(ISERROR(VLOOKUP(DH123,単価設定!$A$3:$F$478,5,FALSE)),"",VLOOKUP(DH123,単価設定!$A$3:$F$478,5,FALSE))</f>
        <v/>
      </c>
      <c r="EE123" s="265"/>
      <c r="EF123" s="265"/>
      <c r="EG123" s="265"/>
      <c r="EH123" s="265"/>
      <c r="EI123" s="265"/>
      <c r="EJ123" s="265"/>
      <c r="EK123" s="265"/>
      <c r="EL123" s="281"/>
      <c r="EM123" s="303" t="str">
        <f ca="1">IF(DH123="","",COUNTIF($BL$15:$BL$143,DH123)+COUNTIF($CC$15:$CC$143,DH123)+COUNTIF($CG$15:$CG$143,DH123)+COUNTIF($CI$15:$CI$143,DH123))</f>
        <v/>
      </c>
      <c r="EN123" s="304"/>
      <c r="EO123" s="304"/>
      <c r="EP123" s="304"/>
      <c r="EQ123" s="305"/>
      <c r="ER123" s="264" t="str">
        <f ca="1">IF(AND(ED123&lt;&gt;"",EM123&lt;&gt;""),IF(ED123*EM123=0,"",ED123*EM123),"")</f>
        <v/>
      </c>
      <c r="ES123" s="265"/>
      <c r="ET123" s="265"/>
      <c r="EU123" s="265"/>
      <c r="EV123" s="265"/>
      <c r="EW123" s="265"/>
      <c r="EX123" s="265"/>
      <c r="EY123" s="265"/>
      <c r="EZ123" s="265"/>
      <c r="FA123" s="265"/>
      <c r="FB123" s="281"/>
      <c r="FC123" s="258"/>
      <c r="FD123" s="259"/>
      <c r="FE123" s="259"/>
      <c r="FF123" s="260"/>
      <c r="FG123" s="64"/>
    </row>
    <row r="124" spans="1:163" ht="18" customHeight="1" x14ac:dyDescent="0.15">
      <c r="B124" s="244"/>
      <c r="C124" s="244"/>
      <c r="D124" s="244"/>
      <c r="E124" s="268" t="str">
        <f>IF(B124="","",TEXT(TEXT(請求書!$D$15,"YYYY/MM") &amp; "/" &amp; TEXT(B124,"00"),"AAA"))</f>
        <v/>
      </c>
      <c r="F124" s="269"/>
      <c r="G124" s="269"/>
      <c r="H124" s="270"/>
      <c r="I124" s="271"/>
      <c r="J124" s="271"/>
      <c r="K124" s="271"/>
      <c r="L124" s="271"/>
      <c r="M124" s="271"/>
      <c r="N124" s="271"/>
      <c r="O124" s="272" t="str">
        <f t="shared" si="108"/>
        <v/>
      </c>
      <c r="P124" s="272"/>
      <c r="Q124" s="273" t="str">
        <f t="shared" si="112"/>
        <v/>
      </c>
      <c r="R124" s="274"/>
      <c r="S124" s="274"/>
      <c r="T124" s="274"/>
      <c r="U124" s="274"/>
      <c r="V124" s="275"/>
      <c r="W124" s="276" t="str">
        <f t="shared" si="109"/>
        <v/>
      </c>
      <c r="X124" s="277"/>
      <c r="Y124" s="277"/>
      <c r="Z124" s="277"/>
      <c r="AA124" s="278"/>
      <c r="AB124" s="249"/>
      <c r="AC124" s="250"/>
      <c r="AD124" s="249"/>
      <c r="AE124" s="250"/>
      <c r="AF124" s="251" t="str">
        <f t="shared" si="99"/>
        <v/>
      </c>
      <c r="AG124" s="252"/>
      <c r="AH124" s="253"/>
      <c r="AI124" s="254" t="str">
        <f t="shared" si="113"/>
        <v/>
      </c>
      <c r="AJ124" s="255"/>
      <c r="AK124" s="256"/>
      <c r="AL124" s="254" t="str">
        <f t="shared" si="111"/>
        <v/>
      </c>
      <c r="AM124" s="255"/>
      <c r="AN124" s="256"/>
      <c r="AO124" s="257"/>
      <c r="AP124" s="257"/>
      <c r="AQ124" s="257"/>
      <c r="AR124" s="257"/>
      <c r="AS124" s="244"/>
      <c r="AT124" s="244"/>
      <c r="AU124" s="244"/>
      <c r="AV124" s="244"/>
      <c r="AW124" s="100"/>
      <c r="AX124" s="90" t="e">
        <f t="shared" ca="1" si="64"/>
        <v>#N/A</v>
      </c>
      <c r="AY124" s="124" t="str">
        <f t="shared" si="100"/>
        <v/>
      </c>
      <c r="AZ124" s="125" t="str">
        <f t="shared" si="101"/>
        <v/>
      </c>
      <c r="BA124" s="126" t="str">
        <f t="shared" si="102"/>
        <v/>
      </c>
      <c r="BB124" s="126" t="str">
        <f t="shared" si="103"/>
        <v/>
      </c>
      <c r="BC124" s="127" t="str">
        <f t="shared" si="67"/>
        <v/>
      </c>
      <c r="BD124" s="127" t="str">
        <f t="shared" si="68"/>
        <v/>
      </c>
      <c r="BE124" s="126" t="str">
        <f t="shared" si="69"/>
        <v/>
      </c>
      <c r="BF124" s="126" t="str">
        <f t="shared" si="70"/>
        <v/>
      </c>
      <c r="BG124" s="128" t="str">
        <f t="shared" si="94"/>
        <v/>
      </c>
      <c r="BH124" s="124" t="str">
        <f t="shared" si="62"/>
        <v/>
      </c>
      <c r="BI124" s="128" t="e">
        <f ca="1">IF(AND($AX124&lt;&gt;"",BE124&lt;&gt;"",BG124&gt;=IF(BG125="",0,BG125)),SUM(INDIRECT("bh"&amp;ROW()-BG124+1):BH124),"")</f>
        <v>#N/A</v>
      </c>
      <c r="BJ124" s="128" t="e">
        <f t="shared" ca="1" si="71"/>
        <v>#N/A</v>
      </c>
      <c r="BK124" s="128" t="e">
        <f t="shared" ca="1" si="72"/>
        <v>#N/A</v>
      </c>
      <c r="BL124" s="128" t="e">
        <f ca="1">IF(BK124="","",LEFT(AX124,3)&amp;TEXT(VLOOKUP(BK124,基本設定!$D$3:$E$50,2,FALSE),"000"))</f>
        <v>#N/A</v>
      </c>
      <c r="BM124" s="128" t="e">
        <f ca="1">IF(BL124="","",VLOOKUP(BL124,単価設定!$A$3:$F$477,6,FALSE))</f>
        <v>#N/A</v>
      </c>
      <c r="BN124" s="128" t="str">
        <f t="shared" si="95"/>
        <v/>
      </c>
      <c r="BO124" s="128" t="str">
        <f t="shared" si="73"/>
        <v/>
      </c>
      <c r="BP124" s="124" t="str">
        <f t="shared" si="104"/>
        <v/>
      </c>
      <c r="BQ124" s="128" t="str">
        <f t="shared" si="105"/>
        <v/>
      </c>
      <c r="BR124" s="129" t="str">
        <f t="shared" si="106"/>
        <v/>
      </c>
      <c r="BS124" s="129" t="str">
        <f t="shared" si="107"/>
        <v/>
      </c>
      <c r="BT124" s="127" t="str">
        <f t="shared" si="74"/>
        <v/>
      </c>
      <c r="BU124" s="127" t="str">
        <f t="shared" si="75"/>
        <v/>
      </c>
      <c r="BV124" s="126" t="str">
        <f t="shared" si="76"/>
        <v/>
      </c>
      <c r="BW124" s="126" t="str">
        <f t="shared" si="77"/>
        <v/>
      </c>
      <c r="BX124" s="128" t="str">
        <f t="shared" si="96"/>
        <v/>
      </c>
      <c r="BY124" s="124" t="str">
        <f t="shared" si="63"/>
        <v/>
      </c>
      <c r="BZ124" s="128" t="e">
        <f ca="1">IF(AND($AX124&lt;&gt;"",BV124&lt;&gt;"",BX124&gt;=IF(BX125="",0,BX125)),SUM(INDIRECT("by" &amp; ROW()-BX124+1):BY124),"")</f>
        <v>#N/A</v>
      </c>
      <c r="CA124" s="128" t="e">
        <f t="shared" ca="1" si="78"/>
        <v>#N/A</v>
      </c>
      <c r="CB124" s="128" t="e">
        <f t="shared" ca="1" si="79"/>
        <v>#N/A</v>
      </c>
      <c r="CC124" s="128" t="e">
        <f ca="1">IF(CB124="","",LEFT($AX124,3)&amp;TEXT(VLOOKUP(CB124,基本設定!$D$3:$E$50,2,FALSE),"100"))</f>
        <v>#N/A</v>
      </c>
      <c r="CD124" s="128" t="e">
        <f ca="1">IF(CC124="","",VLOOKUP(CC124,単価設定!$A$3:$F$477,6,FALSE))</f>
        <v>#N/A</v>
      </c>
      <c r="CE124" s="128" t="str">
        <f t="shared" si="97"/>
        <v/>
      </c>
      <c r="CF124" s="128" t="str">
        <f t="shared" si="80"/>
        <v/>
      </c>
      <c r="CG124" s="128" t="e">
        <f t="shared" ca="1" si="54"/>
        <v>#N/A</v>
      </c>
      <c r="CH124" s="128" t="e">
        <f ca="1">IF(CG124="","",VLOOKUP(CG124,単価設定!$A$3:$F$478,6,FALSE))</f>
        <v>#N/A</v>
      </c>
      <c r="CI124" s="128" t="e">
        <f t="shared" ca="1" si="55"/>
        <v>#N/A</v>
      </c>
      <c r="CJ124" s="128" t="e">
        <f ca="1">IF(CI124="","",VLOOKUP(CI124,単価設定!$A$3:$F$478,6,FALSE))</f>
        <v>#N/A</v>
      </c>
      <c r="CK124" s="128" t="e">
        <f t="shared" ca="1" si="81"/>
        <v>#N/A</v>
      </c>
      <c r="CL124" s="128" t="e">
        <f ca="1">SUM(CK$15:$CK124)</f>
        <v>#N/A</v>
      </c>
      <c r="CM124" s="128" t="e">
        <f t="shared" ca="1" si="82"/>
        <v>#N/A</v>
      </c>
      <c r="CN124" s="128" t="e">
        <f t="shared" ca="1" si="98"/>
        <v>#N/A</v>
      </c>
      <c r="CO124" s="128" t="e">
        <f t="shared" ca="1" si="83"/>
        <v>#N/A</v>
      </c>
      <c r="CP124" s="146" t="e">
        <f t="shared" ca="1" si="84"/>
        <v>#N/A</v>
      </c>
      <c r="CQ124" s="146" t="e">
        <f t="shared" ca="1" si="85"/>
        <v>#N/A</v>
      </c>
      <c r="CR124" s="146" t="e">
        <f t="shared" ca="1" si="86"/>
        <v>#N/A</v>
      </c>
      <c r="CS124" s="146" t="e">
        <f t="shared" ca="1" si="87"/>
        <v>#N/A</v>
      </c>
      <c r="CT124" s="128" t="e">
        <f ca="1">IF(BL124&lt;&gt;"",IF(COUNTIF(BL$15:BL124,BL124)=1,ROW(),""),"")</f>
        <v>#N/A</v>
      </c>
      <c r="CU124" s="128" t="e">
        <f ca="1">IF(CB124&lt;&gt;"",IF(COUNTIF(CB$15:CB124,CB124)=1,ROW(),""),"")</f>
        <v>#N/A</v>
      </c>
      <c r="CV124" s="128" t="e">
        <f ca="1">IF(CG124&lt;&gt;"",IF(COUNTIF(CG$15:CG124,CG124)=1,ROW(),""),"")</f>
        <v>#N/A</v>
      </c>
      <c r="CW124" s="146" t="e">
        <f ca="1">IF(CI124&lt;&gt;"",IF(COUNTIF(CI$15:CI124,CI124)=1,ROW(),""),"")</f>
        <v>#N/A</v>
      </c>
      <c r="CX124" s="128" t="str">
        <f t="shared" ca="1" si="88"/>
        <v/>
      </c>
      <c r="CY124" s="128" t="str">
        <f t="shared" ca="1" si="89"/>
        <v/>
      </c>
      <c r="CZ124" s="128" t="str">
        <f t="shared" ca="1" si="90"/>
        <v/>
      </c>
      <c r="DA124" s="146" t="str">
        <f t="shared" ca="1" si="91"/>
        <v/>
      </c>
      <c r="DD124" s="65"/>
      <c r="DE124" s="326"/>
      <c r="DF124" s="327"/>
      <c r="DG124" s="328"/>
      <c r="DH124" s="211"/>
      <c r="DI124" s="212"/>
      <c r="DJ124" s="212"/>
      <c r="DK124" s="212"/>
      <c r="DL124" s="212"/>
      <c r="DM124" s="212"/>
      <c r="DN124" s="212"/>
      <c r="DO124" s="212"/>
      <c r="DP124" s="213"/>
      <c r="DQ124" s="312"/>
      <c r="DR124" s="313"/>
      <c r="DS124" s="313"/>
      <c r="DT124" s="313"/>
      <c r="DU124" s="313"/>
      <c r="DV124" s="313"/>
      <c r="DW124" s="313"/>
      <c r="DX124" s="313"/>
      <c r="DY124" s="313"/>
      <c r="DZ124" s="313"/>
      <c r="EA124" s="313"/>
      <c r="EB124" s="313"/>
      <c r="EC124" s="314"/>
      <c r="ED124" s="266"/>
      <c r="EE124" s="267"/>
      <c r="EF124" s="267"/>
      <c r="EG124" s="267"/>
      <c r="EH124" s="267"/>
      <c r="EI124" s="267"/>
      <c r="EJ124" s="267"/>
      <c r="EK124" s="267"/>
      <c r="EL124" s="282"/>
      <c r="EM124" s="211"/>
      <c r="EN124" s="212"/>
      <c r="EO124" s="212"/>
      <c r="EP124" s="212"/>
      <c r="EQ124" s="213"/>
      <c r="ER124" s="266"/>
      <c r="ES124" s="267"/>
      <c r="ET124" s="267"/>
      <c r="EU124" s="267"/>
      <c r="EV124" s="267"/>
      <c r="EW124" s="267"/>
      <c r="EX124" s="267"/>
      <c r="EY124" s="267"/>
      <c r="EZ124" s="267"/>
      <c r="FA124" s="267"/>
      <c r="FB124" s="282"/>
      <c r="FC124" s="261"/>
      <c r="FD124" s="262"/>
      <c r="FE124" s="262"/>
      <c r="FF124" s="263"/>
      <c r="FG124" s="64"/>
    </row>
    <row r="125" spans="1:163" ht="18" customHeight="1" x14ac:dyDescent="0.15">
      <c r="B125" s="244"/>
      <c r="C125" s="244"/>
      <c r="D125" s="244"/>
      <c r="E125" s="268" t="str">
        <f>IF(B125="","",TEXT(TEXT(請求書!$D$15,"YYYY/MM") &amp; "/" &amp; TEXT(B125,"00"),"AAA"))</f>
        <v/>
      </c>
      <c r="F125" s="269"/>
      <c r="G125" s="269"/>
      <c r="H125" s="270"/>
      <c r="I125" s="271"/>
      <c r="J125" s="271"/>
      <c r="K125" s="271"/>
      <c r="L125" s="271"/>
      <c r="M125" s="271"/>
      <c r="N125" s="271"/>
      <c r="O125" s="272" t="str">
        <f t="shared" si="108"/>
        <v/>
      </c>
      <c r="P125" s="272"/>
      <c r="Q125" s="273" t="str">
        <f t="shared" si="112"/>
        <v/>
      </c>
      <c r="R125" s="274"/>
      <c r="S125" s="274"/>
      <c r="T125" s="274"/>
      <c r="U125" s="274"/>
      <c r="V125" s="275"/>
      <c r="W125" s="276" t="str">
        <f t="shared" si="109"/>
        <v/>
      </c>
      <c r="X125" s="277"/>
      <c r="Y125" s="277"/>
      <c r="Z125" s="277"/>
      <c r="AA125" s="278"/>
      <c r="AB125" s="249"/>
      <c r="AC125" s="250"/>
      <c r="AD125" s="249"/>
      <c r="AE125" s="250"/>
      <c r="AF125" s="251" t="str">
        <f t="shared" si="99"/>
        <v/>
      </c>
      <c r="AG125" s="252"/>
      <c r="AH125" s="253"/>
      <c r="AI125" s="254" t="str">
        <f t="shared" si="113"/>
        <v/>
      </c>
      <c r="AJ125" s="255"/>
      <c r="AK125" s="256"/>
      <c r="AL125" s="254" t="str">
        <f t="shared" si="111"/>
        <v/>
      </c>
      <c r="AM125" s="255"/>
      <c r="AN125" s="256"/>
      <c r="AO125" s="257"/>
      <c r="AP125" s="257"/>
      <c r="AQ125" s="257"/>
      <c r="AR125" s="257"/>
      <c r="AS125" s="244"/>
      <c r="AT125" s="244"/>
      <c r="AU125" s="244"/>
      <c r="AV125" s="244"/>
      <c r="AW125" s="100"/>
      <c r="AX125" s="90" t="e">
        <f t="shared" ca="1" si="64"/>
        <v>#N/A</v>
      </c>
      <c r="AY125" s="124" t="str">
        <f t="shared" si="100"/>
        <v/>
      </c>
      <c r="AZ125" s="125" t="str">
        <f t="shared" si="101"/>
        <v/>
      </c>
      <c r="BA125" s="126" t="str">
        <f t="shared" si="102"/>
        <v/>
      </c>
      <c r="BB125" s="126" t="str">
        <f t="shared" si="103"/>
        <v/>
      </c>
      <c r="BC125" s="127" t="str">
        <f t="shared" si="67"/>
        <v/>
      </c>
      <c r="BD125" s="127" t="str">
        <f t="shared" si="68"/>
        <v/>
      </c>
      <c r="BE125" s="126" t="str">
        <f t="shared" si="69"/>
        <v/>
      </c>
      <c r="BF125" s="126" t="str">
        <f t="shared" si="70"/>
        <v/>
      </c>
      <c r="BG125" s="128" t="str">
        <f t="shared" si="94"/>
        <v/>
      </c>
      <c r="BH125" s="124" t="str">
        <f t="shared" si="62"/>
        <v/>
      </c>
      <c r="BI125" s="128" t="e">
        <f ca="1">IF(AND($AX125&lt;&gt;"",BE125&lt;&gt;"",BG125&gt;=IF(BG126="",0,BG126)),SUM(INDIRECT("bh"&amp;ROW()-BG125+1):BH125),"")</f>
        <v>#N/A</v>
      </c>
      <c r="BJ125" s="128" t="e">
        <f t="shared" ca="1" si="71"/>
        <v>#N/A</v>
      </c>
      <c r="BK125" s="128" t="e">
        <f t="shared" ca="1" si="72"/>
        <v>#N/A</v>
      </c>
      <c r="BL125" s="128" t="e">
        <f ca="1">IF(BK125="","",LEFT(AX125,3)&amp;TEXT(VLOOKUP(BK125,基本設定!$D$3:$E$50,2,FALSE),"000"))</f>
        <v>#N/A</v>
      </c>
      <c r="BM125" s="128" t="e">
        <f ca="1">IF(BL125="","",VLOOKUP(BL125,単価設定!$A$3:$F$477,6,FALSE))</f>
        <v>#N/A</v>
      </c>
      <c r="BN125" s="128" t="str">
        <f t="shared" si="95"/>
        <v/>
      </c>
      <c r="BO125" s="128" t="str">
        <f t="shared" si="73"/>
        <v/>
      </c>
      <c r="BP125" s="124" t="str">
        <f t="shared" si="104"/>
        <v/>
      </c>
      <c r="BQ125" s="128" t="str">
        <f t="shared" si="105"/>
        <v/>
      </c>
      <c r="BR125" s="129" t="str">
        <f t="shared" si="106"/>
        <v/>
      </c>
      <c r="BS125" s="129" t="str">
        <f t="shared" si="107"/>
        <v/>
      </c>
      <c r="BT125" s="127" t="str">
        <f t="shared" si="74"/>
        <v/>
      </c>
      <c r="BU125" s="127" t="str">
        <f t="shared" si="75"/>
        <v/>
      </c>
      <c r="BV125" s="126" t="str">
        <f t="shared" si="76"/>
        <v/>
      </c>
      <c r="BW125" s="126" t="str">
        <f t="shared" si="77"/>
        <v/>
      </c>
      <c r="BX125" s="128" t="str">
        <f t="shared" si="96"/>
        <v/>
      </c>
      <c r="BY125" s="124" t="str">
        <f t="shared" si="63"/>
        <v/>
      </c>
      <c r="BZ125" s="128" t="e">
        <f ca="1">IF(AND($AX125&lt;&gt;"",BV125&lt;&gt;"",BX125&gt;=IF(BX126="",0,BX126)),SUM(INDIRECT("by" &amp; ROW()-BX125+1):BY125),"")</f>
        <v>#N/A</v>
      </c>
      <c r="CA125" s="128" t="e">
        <f t="shared" ca="1" si="78"/>
        <v>#N/A</v>
      </c>
      <c r="CB125" s="128" t="e">
        <f t="shared" ca="1" si="79"/>
        <v>#N/A</v>
      </c>
      <c r="CC125" s="128" t="e">
        <f ca="1">IF(CB125="","",LEFT($AX125,3)&amp;TEXT(VLOOKUP(CB125,基本設定!$D$3:$E$50,2,FALSE),"100"))</f>
        <v>#N/A</v>
      </c>
      <c r="CD125" s="128" t="e">
        <f ca="1">IF(CC125="","",VLOOKUP(CC125,単価設定!$A$3:$F$477,6,FALSE))</f>
        <v>#N/A</v>
      </c>
      <c r="CE125" s="128" t="str">
        <f t="shared" si="97"/>
        <v/>
      </c>
      <c r="CF125" s="128" t="str">
        <f t="shared" si="80"/>
        <v/>
      </c>
      <c r="CG125" s="128" t="e">
        <f t="shared" ca="1" si="54"/>
        <v>#N/A</v>
      </c>
      <c r="CH125" s="128" t="e">
        <f ca="1">IF(CG125="","",VLOOKUP(CG125,単価設定!$A$3:$F$478,6,FALSE))</f>
        <v>#N/A</v>
      </c>
      <c r="CI125" s="128" t="e">
        <f t="shared" ca="1" si="55"/>
        <v>#N/A</v>
      </c>
      <c r="CJ125" s="128" t="e">
        <f ca="1">IF(CI125="","",VLOOKUP(CI125,単価設定!$A$3:$F$478,6,FALSE))</f>
        <v>#N/A</v>
      </c>
      <c r="CK125" s="128" t="e">
        <f t="shared" ca="1" si="81"/>
        <v>#N/A</v>
      </c>
      <c r="CL125" s="128" t="e">
        <f ca="1">SUM(CK$15:$CK125)</f>
        <v>#N/A</v>
      </c>
      <c r="CM125" s="128" t="e">
        <f t="shared" ca="1" si="82"/>
        <v>#N/A</v>
      </c>
      <c r="CN125" s="128" t="e">
        <f t="shared" ca="1" si="98"/>
        <v>#N/A</v>
      </c>
      <c r="CO125" s="128" t="e">
        <f t="shared" ca="1" si="83"/>
        <v>#N/A</v>
      </c>
      <c r="CP125" s="146" t="e">
        <f t="shared" ca="1" si="84"/>
        <v>#N/A</v>
      </c>
      <c r="CQ125" s="146" t="e">
        <f t="shared" ca="1" si="85"/>
        <v>#N/A</v>
      </c>
      <c r="CR125" s="146" t="e">
        <f t="shared" ca="1" si="86"/>
        <v>#N/A</v>
      </c>
      <c r="CS125" s="146" t="e">
        <f t="shared" ca="1" si="87"/>
        <v>#N/A</v>
      </c>
      <c r="CT125" s="128" t="e">
        <f ca="1">IF(BL125&lt;&gt;"",IF(COUNTIF(BL$15:BL125,BL125)=1,ROW(),""),"")</f>
        <v>#N/A</v>
      </c>
      <c r="CU125" s="128" t="e">
        <f ca="1">IF(CB125&lt;&gt;"",IF(COUNTIF(CB$15:CB125,CB125)=1,ROW(),""),"")</f>
        <v>#N/A</v>
      </c>
      <c r="CV125" s="128" t="e">
        <f ca="1">IF(CG125&lt;&gt;"",IF(COUNTIF(CG$15:CG125,CG125)=1,ROW(),""),"")</f>
        <v>#N/A</v>
      </c>
      <c r="CW125" s="146" t="e">
        <f ca="1">IF(CI125&lt;&gt;"",IF(COUNTIF(CI$15:CI125,CI125)=1,ROW(),""),"")</f>
        <v>#N/A</v>
      </c>
      <c r="CX125" s="128" t="str">
        <f t="shared" ca="1" si="88"/>
        <v/>
      </c>
      <c r="CY125" s="128" t="str">
        <f t="shared" ca="1" si="89"/>
        <v/>
      </c>
      <c r="CZ125" s="128" t="str">
        <f t="shared" ca="1" si="90"/>
        <v/>
      </c>
      <c r="DA125" s="146" t="str">
        <f t="shared" ca="1" si="91"/>
        <v/>
      </c>
      <c r="DD125" s="65"/>
      <c r="DE125" s="326"/>
      <c r="DF125" s="327"/>
      <c r="DG125" s="328"/>
      <c r="DH125" s="303" t="str">
        <f ca="1">IFERROR(VLOOKUP(TEXT(SMALL($CX$15:$DA$143,26),"000000"),単価設定!$A$3:$F$478,1,FALSE),"")</f>
        <v/>
      </c>
      <c r="DI125" s="304"/>
      <c r="DJ125" s="304"/>
      <c r="DK125" s="304"/>
      <c r="DL125" s="304"/>
      <c r="DM125" s="304"/>
      <c r="DN125" s="304"/>
      <c r="DO125" s="304"/>
      <c r="DP125" s="305"/>
      <c r="DQ125" s="306" t="str">
        <f ca="1">IF(ISERROR(VLOOKUP(DH125,単価設定!$A$3:$F$478,4,FALSE)),"",VLOOKUP(DH125,単価設定!$A$3:$F$478,4,FALSE))</f>
        <v/>
      </c>
      <c r="DR125" s="307"/>
      <c r="DS125" s="307"/>
      <c r="DT125" s="307"/>
      <c r="DU125" s="307"/>
      <c r="DV125" s="307"/>
      <c r="DW125" s="307"/>
      <c r="DX125" s="307"/>
      <c r="DY125" s="307"/>
      <c r="DZ125" s="307"/>
      <c r="EA125" s="307"/>
      <c r="EB125" s="307"/>
      <c r="EC125" s="308"/>
      <c r="ED125" s="264" t="str">
        <f ca="1">IF(ISERROR(VLOOKUP(DH125,単価設定!$A$3:$F$478,5,FALSE)),"",VLOOKUP(DH125,単価設定!$A$3:$F$478,5,FALSE))</f>
        <v/>
      </c>
      <c r="EE125" s="265"/>
      <c r="EF125" s="265"/>
      <c r="EG125" s="265"/>
      <c r="EH125" s="265"/>
      <c r="EI125" s="265"/>
      <c r="EJ125" s="265"/>
      <c r="EK125" s="265"/>
      <c r="EL125" s="281"/>
      <c r="EM125" s="303" t="str">
        <f ca="1">IF(DH125="","",COUNTIF($BL$15:$BL$143,DH125)+COUNTIF($CC$15:$CC$143,DH125)+COUNTIF($CG$15:$CG$143,DH125)+COUNTIF($CI$15:$CI$143,DH125))</f>
        <v/>
      </c>
      <c r="EN125" s="304"/>
      <c r="EO125" s="304"/>
      <c r="EP125" s="304"/>
      <c r="EQ125" s="305"/>
      <c r="ER125" s="264" t="str">
        <f ca="1">IF(AND(ED125&lt;&gt;"",EM125&lt;&gt;""),IF(ED125*EM125=0,"",ED125*EM125),"")</f>
        <v/>
      </c>
      <c r="ES125" s="265"/>
      <c r="ET125" s="265"/>
      <c r="EU125" s="265"/>
      <c r="EV125" s="265"/>
      <c r="EW125" s="265"/>
      <c r="EX125" s="265"/>
      <c r="EY125" s="265"/>
      <c r="EZ125" s="265"/>
      <c r="FA125" s="265"/>
      <c r="FB125" s="281"/>
      <c r="FC125" s="258"/>
      <c r="FD125" s="259"/>
      <c r="FE125" s="259"/>
      <c r="FF125" s="260"/>
      <c r="FG125" s="64"/>
    </row>
    <row r="126" spans="1:163" ht="18" customHeight="1" x14ac:dyDescent="0.15">
      <c r="B126" s="244"/>
      <c r="C126" s="244"/>
      <c r="D126" s="244"/>
      <c r="E126" s="268" t="str">
        <f>IF(B126="","",TEXT(TEXT(請求書!$D$15,"YYYY/MM") &amp; "/" &amp; TEXT(B126,"00"),"AAA"))</f>
        <v/>
      </c>
      <c r="F126" s="269"/>
      <c r="G126" s="269"/>
      <c r="H126" s="270"/>
      <c r="I126" s="271"/>
      <c r="J126" s="271"/>
      <c r="K126" s="271"/>
      <c r="L126" s="271"/>
      <c r="M126" s="271"/>
      <c r="N126" s="271"/>
      <c r="O126" s="272" t="str">
        <f t="shared" si="108"/>
        <v/>
      </c>
      <c r="P126" s="272"/>
      <c r="Q126" s="273" t="str">
        <f t="shared" si="112"/>
        <v/>
      </c>
      <c r="R126" s="274"/>
      <c r="S126" s="274"/>
      <c r="T126" s="274"/>
      <c r="U126" s="274"/>
      <c r="V126" s="275"/>
      <c r="W126" s="276" t="str">
        <f t="shared" si="109"/>
        <v/>
      </c>
      <c r="X126" s="277"/>
      <c r="Y126" s="277"/>
      <c r="Z126" s="277"/>
      <c r="AA126" s="278"/>
      <c r="AB126" s="249"/>
      <c r="AC126" s="250"/>
      <c r="AD126" s="249"/>
      <c r="AE126" s="250"/>
      <c r="AF126" s="251" t="str">
        <f t="shared" si="99"/>
        <v/>
      </c>
      <c r="AG126" s="252"/>
      <c r="AH126" s="253"/>
      <c r="AI126" s="254" t="str">
        <f t="shared" si="113"/>
        <v/>
      </c>
      <c r="AJ126" s="255"/>
      <c r="AK126" s="256"/>
      <c r="AL126" s="254" t="str">
        <f t="shared" si="111"/>
        <v/>
      </c>
      <c r="AM126" s="255"/>
      <c r="AN126" s="256"/>
      <c r="AO126" s="257"/>
      <c r="AP126" s="257"/>
      <c r="AQ126" s="257"/>
      <c r="AR126" s="257"/>
      <c r="AS126" s="244"/>
      <c r="AT126" s="244"/>
      <c r="AU126" s="244"/>
      <c r="AV126" s="244"/>
      <c r="AW126" s="100"/>
      <c r="AX126" s="90" t="e">
        <f t="shared" ca="1" si="64"/>
        <v>#N/A</v>
      </c>
      <c r="AY126" s="124" t="str">
        <f t="shared" si="100"/>
        <v/>
      </c>
      <c r="AZ126" s="125" t="str">
        <f t="shared" si="101"/>
        <v/>
      </c>
      <c r="BA126" s="126" t="str">
        <f t="shared" si="102"/>
        <v/>
      </c>
      <c r="BB126" s="126" t="str">
        <f t="shared" si="103"/>
        <v/>
      </c>
      <c r="BC126" s="127" t="str">
        <f t="shared" si="67"/>
        <v/>
      </c>
      <c r="BD126" s="127" t="str">
        <f t="shared" si="68"/>
        <v/>
      </c>
      <c r="BE126" s="126" t="str">
        <f t="shared" si="69"/>
        <v/>
      </c>
      <c r="BF126" s="126" t="str">
        <f t="shared" si="70"/>
        <v/>
      </c>
      <c r="BG126" s="128" t="str">
        <f t="shared" si="94"/>
        <v/>
      </c>
      <c r="BH126" s="124" t="str">
        <f t="shared" si="62"/>
        <v/>
      </c>
      <c r="BI126" s="128" t="e">
        <f ca="1">IF(AND($AX126&lt;&gt;"",BE126&lt;&gt;"",BG126&gt;=IF(BG127="",0,BG127)),SUM(INDIRECT("bh"&amp;ROW()-BG126+1):BH126),"")</f>
        <v>#N/A</v>
      </c>
      <c r="BJ126" s="128" t="e">
        <f t="shared" ca="1" si="71"/>
        <v>#N/A</v>
      </c>
      <c r="BK126" s="128" t="e">
        <f t="shared" ca="1" si="72"/>
        <v>#N/A</v>
      </c>
      <c r="BL126" s="128" t="e">
        <f ca="1">IF(BK126="","",LEFT(AX126,3)&amp;TEXT(VLOOKUP(BK126,基本設定!$D$3:$E$50,2,FALSE),"000"))</f>
        <v>#N/A</v>
      </c>
      <c r="BM126" s="128" t="e">
        <f ca="1">IF(BL126="","",VLOOKUP(BL126,単価設定!$A$3:$F$477,6,FALSE))</f>
        <v>#N/A</v>
      </c>
      <c r="BN126" s="128" t="str">
        <f t="shared" si="95"/>
        <v/>
      </c>
      <c r="BO126" s="128" t="str">
        <f t="shared" si="73"/>
        <v/>
      </c>
      <c r="BP126" s="124" t="str">
        <f t="shared" si="104"/>
        <v/>
      </c>
      <c r="BQ126" s="128" t="str">
        <f t="shared" si="105"/>
        <v/>
      </c>
      <c r="BR126" s="129" t="str">
        <f t="shared" si="106"/>
        <v/>
      </c>
      <c r="BS126" s="129" t="str">
        <f t="shared" si="107"/>
        <v/>
      </c>
      <c r="BT126" s="127" t="str">
        <f t="shared" si="74"/>
        <v/>
      </c>
      <c r="BU126" s="127" t="str">
        <f t="shared" si="75"/>
        <v/>
      </c>
      <c r="BV126" s="126" t="str">
        <f t="shared" si="76"/>
        <v/>
      </c>
      <c r="BW126" s="126" t="str">
        <f t="shared" si="77"/>
        <v/>
      </c>
      <c r="BX126" s="128" t="str">
        <f t="shared" si="96"/>
        <v/>
      </c>
      <c r="BY126" s="124" t="str">
        <f t="shared" si="63"/>
        <v/>
      </c>
      <c r="BZ126" s="128" t="e">
        <f ca="1">IF(AND($AX126&lt;&gt;"",BV126&lt;&gt;"",BX126&gt;=IF(BX127="",0,BX127)),SUM(INDIRECT("by" &amp; ROW()-BX126+1):BY126),"")</f>
        <v>#N/A</v>
      </c>
      <c r="CA126" s="128" t="e">
        <f t="shared" ca="1" si="78"/>
        <v>#N/A</v>
      </c>
      <c r="CB126" s="128" t="e">
        <f t="shared" ca="1" si="79"/>
        <v>#N/A</v>
      </c>
      <c r="CC126" s="128" t="e">
        <f ca="1">IF(CB126="","",LEFT($AX126,3)&amp;TEXT(VLOOKUP(CB126,基本設定!$D$3:$E$50,2,FALSE),"100"))</f>
        <v>#N/A</v>
      </c>
      <c r="CD126" s="128" t="e">
        <f ca="1">IF(CC126="","",VLOOKUP(CC126,単価設定!$A$3:$F$477,6,FALSE))</f>
        <v>#N/A</v>
      </c>
      <c r="CE126" s="128" t="str">
        <f t="shared" si="97"/>
        <v/>
      </c>
      <c r="CF126" s="128" t="str">
        <f t="shared" si="80"/>
        <v/>
      </c>
      <c r="CG126" s="128" t="e">
        <f t="shared" ca="1" si="54"/>
        <v>#N/A</v>
      </c>
      <c r="CH126" s="128" t="e">
        <f ca="1">IF(CG126="","",VLOOKUP(CG126,単価設定!$A$3:$F$478,6,FALSE))</f>
        <v>#N/A</v>
      </c>
      <c r="CI126" s="128" t="e">
        <f t="shared" ca="1" si="55"/>
        <v>#N/A</v>
      </c>
      <c r="CJ126" s="128" t="e">
        <f ca="1">IF(CI126="","",VLOOKUP(CI126,単価設定!$A$3:$F$478,6,FALSE))</f>
        <v>#N/A</v>
      </c>
      <c r="CK126" s="128" t="e">
        <f t="shared" ca="1" si="81"/>
        <v>#N/A</v>
      </c>
      <c r="CL126" s="128" t="e">
        <f ca="1">SUM(CK$15:$CK126)</f>
        <v>#N/A</v>
      </c>
      <c r="CM126" s="128" t="e">
        <f t="shared" ca="1" si="82"/>
        <v>#N/A</v>
      </c>
      <c r="CN126" s="128" t="e">
        <f t="shared" ca="1" si="98"/>
        <v>#N/A</v>
      </c>
      <c r="CO126" s="128" t="e">
        <f t="shared" ca="1" si="83"/>
        <v>#N/A</v>
      </c>
      <c r="CP126" s="146" t="e">
        <f t="shared" ca="1" si="84"/>
        <v>#N/A</v>
      </c>
      <c r="CQ126" s="146" t="e">
        <f t="shared" ca="1" si="85"/>
        <v>#N/A</v>
      </c>
      <c r="CR126" s="146" t="e">
        <f t="shared" ca="1" si="86"/>
        <v>#N/A</v>
      </c>
      <c r="CS126" s="146" t="e">
        <f t="shared" ca="1" si="87"/>
        <v>#N/A</v>
      </c>
      <c r="CT126" s="128" t="e">
        <f ca="1">IF(BL126&lt;&gt;"",IF(COUNTIF(BL$15:BL126,BL126)=1,ROW(),""),"")</f>
        <v>#N/A</v>
      </c>
      <c r="CU126" s="128" t="e">
        <f ca="1">IF(CB126&lt;&gt;"",IF(COUNTIF(CB$15:CB126,CB126)=1,ROW(),""),"")</f>
        <v>#N/A</v>
      </c>
      <c r="CV126" s="128" t="e">
        <f ca="1">IF(CG126&lt;&gt;"",IF(COUNTIF(CG$15:CG126,CG126)=1,ROW(),""),"")</f>
        <v>#N/A</v>
      </c>
      <c r="CW126" s="146" t="e">
        <f ca="1">IF(CI126&lt;&gt;"",IF(COUNTIF(CI$15:CI126,CI126)=1,ROW(),""),"")</f>
        <v>#N/A</v>
      </c>
      <c r="CX126" s="128" t="str">
        <f t="shared" ca="1" si="88"/>
        <v/>
      </c>
      <c r="CY126" s="128" t="str">
        <f t="shared" ca="1" si="89"/>
        <v/>
      </c>
      <c r="CZ126" s="128" t="str">
        <f t="shared" ca="1" si="90"/>
        <v/>
      </c>
      <c r="DA126" s="146" t="str">
        <f t="shared" ca="1" si="91"/>
        <v/>
      </c>
      <c r="DD126" s="65"/>
      <c r="DE126" s="326"/>
      <c r="DF126" s="327"/>
      <c r="DG126" s="328"/>
      <c r="DH126" s="211"/>
      <c r="DI126" s="212"/>
      <c r="DJ126" s="212"/>
      <c r="DK126" s="212"/>
      <c r="DL126" s="212"/>
      <c r="DM126" s="212"/>
      <c r="DN126" s="212"/>
      <c r="DO126" s="212"/>
      <c r="DP126" s="213"/>
      <c r="DQ126" s="312"/>
      <c r="DR126" s="313"/>
      <c r="DS126" s="313"/>
      <c r="DT126" s="313"/>
      <c r="DU126" s="313"/>
      <c r="DV126" s="313"/>
      <c r="DW126" s="313"/>
      <c r="DX126" s="313"/>
      <c r="DY126" s="313"/>
      <c r="DZ126" s="313"/>
      <c r="EA126" s="313"/>
      <c r="EB126" s="313"/>
      <c r="EC126" s="314"/>
      <c r="ED126" s="266"/>
      <c r="EE126" s="267"/>
      <c r="EF126" s="267"/>
      <c r="EG126" s="267"/>
      <c r="EH126" s="267"/>
      <c r="EI126" s="267"/>
      <c r="EJ126" s="267"/>
      <c r="EK126" s="267"/>
      <c r="EL126" s="282"/>
      <c r="EM126" s="211"/>
      <c r="EN126" s="212"/>
      <c r="EO126" s="212"/>
      <c r="EP126" s="212"/>
      <c r="EQ126" s="213"/>
      <c r="ER126" s="266"/>
      <c r="ES126" s="267"/>
      <c r="ET126" s="267"/>
      <c r="EU126" s="267"/>
      <c r="EV126" s="267"/>
      <c r="EW126" s="267"/>
      <c r="EX126" s="267"/>
      <c r="EY126" s="267"/>
      <c r="EZ126" s="267"/>
      <c r="FA126" s="267"/>
      <c r="FB126" s="282"/>
      <c r="FC126" s="261"/>
      <c r="FD126" s="262"/>
      <c r="FE126" s="262"/>
      <c r="FF126" s="263"/>
      <c r="FG126" s="64"/>
    </row>
    <row r="127" spans="1:163" ht="18" customHeight="1" x14ac:dyDescent="0.15">
      <c r="B127" s="244"/>
      <c r="C127" s="244"/>
      <c r="D127" s="244"/>
      <c r="E127" s="268" t="str">
        <f>IF(B127="","",TEXT(TEXT(請求書!$D$15,"YYYY/MM") &amp; "/" &amp; TEXT(B127,"00"),"AAA"))</f>
        <v/>
      </c>
      <c r="F127" s="269"/>
      <c r="G127" s="269"/>
      <c r="H127" s="270"/>
      <c r="I127" s="271"/>
      <c r="J127" s="271"/>
      <c r="K127" s="271"/>
      <c r="L127" s="271"/>
      <c r="M127" s="271"/>
      <c r="N127" s="271"/>
      <c r="O127" s="272" t="str">
        <f t="shared" si="108"/>
        <v/>
      </c>
      <c r="P127" s="272"/>
      <c r="Q127" s="273" t="str">
        <f t="shared" si="112"/>
        <v/>
      </c>
      <c r="R127" s="274"/>
      <c r="S127" s="274"/>
      <c r="T127" s="274"/>
      <c r="U127" s="274"/>
      <c r="V127" s="275"/>
      <c r="W127" s="276" t="str">
        <f t="shared" si="109"/>
        <v/>
      </c>
      <c r="X127" s="277"/>
      <c r="Y127" s="277"/>
      <c r="Z127" s="277"/>
      <c r="AA127" s="278"/>
      <c r="AB127" s="249"/>
      <c r="AC127" s="250"/>
      <c r="AD127" s="249"/>
      <c r="AE127" s="250"/>
      <c r="AF127" s="251" t="str">
        <f t="shared" si="99"/>
        <v/>
      </c>
      <c r="AG127" s="252"/>
      <c r="AH127" s="253"/>
      <c r="AI127" s="254" t="str">
        <f t="shared" si="113"/>
        <v/>
      </c>
      <c r="AJ127" s="255"/>
      <c r="AK127" s="256"/>
      <c r="AL127" s="254" t="str">
        <f t="shared" si="111"/>
        <v/>
      </c>
      <c r="AM127" s="255"/>
      <c r="AN127" s="256"/>
      <c r="AO127" s="257"/>
      <c r="AP127" s="257"/>
      <c r="AQ127" s="257"/>
      <c r="AR127" s="257"/>
      <c r="AS127" s="244"/>
      <c r="AT127" s="244"/>
      <c r="AU127" s="244"/>
      <c r="AV127" s="244"/>
      <c r="AW127" s="100"/>
      <c r="AX127" s="90" t="e">
        <f t="shared" ca="1" si="64"/>
        <v>#N/A</v>
      </c>
      <c r="AY127" s="124" t="str">
        <f t="shared" si="100"/>
        <v/>
      </c>
      <c r="AZ127" s="125" t="str">
        <f t="shared" si="101"/>
        <v/>
      </c>
      <c r="BA127" s="126" t="str">
        <f t="shared" si="102"/>
        <v/>
      </c>
      <c r="BB127" s="126" t="str">
        <f t="shared" si="103"/>
        <v/>
      </c>
      <c r="BC127" s="127" t="str">
        <f t="shared" si="67"/>
        <v/>
      </c>
      <c r="BD127" s="127" t="str">
        <f t="shared" si="68"/>
        <v/>
      </c>
      <c r="BE127" s="126" t="str">
        <f t="shared" si="69"/>
        <v/>
      </c>
      <c r="BF127" s="126" t="str">
        <f t="shared" si="70"/>
        <v/>
      </c>
      <c r="BG127" s="128" t="str">
        <f t="shared" si="94"/>
        <v/>
      </c>
      <c r="BH127" s="124" t="str">
        <f t="shared" si="62"/>
        <v/>
      </c>
      <c r="BI127" s="128" t="e">
        <f ca="1">IF(AND($AX127&lt;&gt;"",BE127&lt;&gt;"",BG127&gt;=IF(BG128="",0,BG128)),SUM(INDIRECT("bh"&amp;ROW()-BG127+1):BH127),"")</f>
        <v>#N/A</v>
      </c>
      <c r="BJ127" s="128" t="e">
        <f t="shared" ca="1" si="71"/>
        <v>#N/A</v>
      </c>
      <c r="BK127" s="128" t="e">
        <f t="shared" ca="1" si="72"/>
        <v>#N/A</v>
      </c>
      <c r="BL127" s="128" t="e">
        <f ca="1">IF(BK127="","",LEFT(AX127,3)&amp;TEXT(VLOOKUP(BK127,基本設定!$D$3:$E$50,2,FALSE),"000"))</f>
        <v>#N/A</v>
      </c>
      <c r="BM127" s="128" t="e">
        <f ca="1">IF(BL127="","",VLOOKUP(BL127,単価設定!$A$3:$F$477,6,FALSE))</f>
        <v>#N/A</v>
      </c>
      <c r="BN127" s="128" t="str">
        <f t="shared" si="95"/>
        <v/>
      </c>
      <c r="BO127" s="128" t="str">
        <f t="shared" si="73"/>
        <v/>
      </c>
      <c r="BP127" s="124" t="str">
        <f t="shared" si="104"/>
        <v/>
      </c>
      <c r="BQ127" s="128" t="str">
        <f t="shared" si="105"/>
        <v/>
      </c>
      <c r="BR127" s="129" t="str">
        <f t="shared" si="106"/>
        <v/>
      </c>
      <c r="BS127" s="129" t="str">
        <f t="shared" si="107"/>
        <v/>
      </c>
      <c r="BT127" s="127" t="str">
        <f t="shared" si="74"/>
        <v/>
      </c>
      <c r="BU127" s="127" t="str">
        <f t="shared" si="75"/>
        <v/>
      </c>
      <c r="BV127" s="126" t="str">
        <f t="shared" si="76"/>
        <v/>
      </c>
      <c r="BW127" s="126" t="str">
        <f t="shared" si="77"/>
        <v/>
      </c>
      <c r="BX127" s="128" t="str">
        <f t="shared" si="96"/>
        <v/>
      </c>
      <c r="BY127" s="124" t="str">
        <f t="shared" si="63"/>
        <v/>
      </c>
      <c r="BZ127" s="128" t="e">
        <f ca="1">IF(AND($AX127&lt;&gt;"",BV127&lt;&gt;"",BX127&gt;=IF(BX128="",0,BX128)),SUM(INDIRECT("by" &amp; ROW()-BX127+1):BY127),"")</f>
        <v>#N/A</v>
      </c>
      <c r="CA127" s="128" t="e">
        <f t="shared" ca="1" si="78"/>
        <v>#N/A</v>
      </c>
      <c r="CB127" s="128" t="e">
        <f t="shared" ca="1" si="79"/>
        <v>#N/A</v>
      </c>
      <c r="CC127" s="128" t="e">
        <f ca="1">IF(CB127="","",LEFT($AX127,3)&amp;TEXT(VLOOKUP(CB127,基本設定!$D$3:$E$50,2,FALSE),"100"))</f>
        <v>#N/A</v>
      </c>
      <c r="CD127" s="128" t="e">
        <f ca="1">IF(CC127="","",VLOOKUP(CC127,単価設定!$A$3:$F$477,6,FALSE))</f>
        <v>#N/A</v>
      </c>
      <c r="CE127" s="128" t="str">
        <f t="shared" si="97"/>
        <v/>
      </c>
      <c r="CF127" s="128" t="str">
        <f t="shared" si="80"/>
        <v/>
      </c>
      <c r="CG127" s="128" t="e">
        <f t="shared" ca="1" si="54"/>
        <v>#N/A</v>
      </c>
      <c r="CH127" s="128" t="e">
        <f ca="1">IF(CG127="","",VLOOKUP(CG127,単価設定!$A$3:$F$478,6,FALSE))</f>
        <v>#N/A</v>
      </c>
      <c r="CI127" s="128" t="e">
        <f t="shared" ca="1" si="55"/>
        <v>#N/A</v>
      </c>
      <c r="CJ127" s="128" t="e">
        <f ca="1">IF(CI127="","",VLOOKUP(CI127,単価設定!$A$3:$F$478,6,FALSE))</f>
        <v>#N/A</v>
      </c>
      <c r="CK127" s="128" t="e">
        <f t="shared" ca="1" si="81"/>
        <v>#N/A</v>
      </c>
      <c r="CL127" s="128" t="e">
        <f ca="1">SUM(CK$15:$CK127)</f>
        <v>#N/A</v>
      </c>
      <c r="CM127" s="128" t="e">
        <f t="shared" ca="1" si="82"/>
        <v>#N/A</v>
      </c>
      <c r="CN127" s="128" t="e">
        <f t="shared" ca="1" si="98"/>
        <v>#N/A</v>
      </c>
      <c r="CO127" s="128" t="e">
        <f t="shared" ca="1" si="83"/>
        <v>#N/A</v>
      </c>
      <c r="CP127" s="146" t="e">
        <f t="shared" ca="1" si="84"/>
        <v>#N/A</v>
      </c>
      <c r="CQ127" s="146" t="e">
        <f t="shared" ca="1" si="85"/>
        <v>#N/A</v>
      </c>
      <c r="CR127" s="146" t="e">
        <f t="shared" ca="1" si="86"/>
        <v>#N/A</v>
      </c>
      <c r="CS127" s="146" t="e">
        <f t="shared" ca="1" si="87"/>
        <v>#N/A</v>
      </c>
      <c r="CT127" s="128" t="e">
        <f ca="1">IF(BL127&lt;&gt;"",IF(COUNTIF(BL$15:BL127,BL127)=1,ROW(),""),"")</f>
        <v>#N/A</v>
      </c>
      <c r="CU127" s="128" t="e">
        <f ca="1">IF(CB127&lt;&gt;"",IF(COUNTIF(CB$15:CB127,CB127)=1,ROW(),""),"")</f>
        <v>#N/A</v>
      </c>
      <c r="CV127" s="128" t="e">
        <f ca="1">IF(CG127&lt;&gt;"",IF(COUNTIF(CG$15:CG127,CG127)=1,ROW(),""),"")</f>
        <v>#N/A</v>
      </c>
      <c r="CW127" s="146" t="e">
        <f ca="1">IF(CI127&lt;&gt;"",IF(COUNTIF(CI$15:CI127,CI127)=1,ROW(),""),"")</f>
        <v>#N/A</v>
      </c>
      <c r="CX127" s="128" t="str">
        <f t="shared" ca="1" si="88"/>
        <v/>
      </c>
      <c r="CY127" s="128" t="str">
        <f t="shared" ca="1" si="89"/>
        <v/>
      </c>
      <c r="CZ127" s="128" t="str">
        <f t="shared" ca="1" si="90"/>
        <v/>
      </c>
      <c r="DA127" s="146" t="str">
        <f t="shared" ca="1" si="91"/>
        <v/>
      </c>
      <c r="DD127" s="65"/>
      <c r="DE127" s="326"/>
      <c r="DF127" s="327"/>
      <c r="DG127" s="328"/>
      <c r="DH127" s="303" t="str">
        <f ca="1">IFERROR(VLOOKUP(TEXT(SMALL($CX$15:$DA$143,27),"000000"),単価設定!$A$3:$F$478,1,FALSE),"")</f>
        <v/>
      </c>
      <c r="DI127" s="304"/>
      <c r="DJ127" s="304"/>
      <c r="DK127" s="304"/>
      <c r="DL127" s="304"/>
      <c r="DM127" s="304"/>
      <c r="DN127" s="304"/>
      <c r="DO127" s="304"/>
      <c r="DP127" s="305"/>
      <c r="DQ127" s="306" t="str">
        <f ca="1">IF(ISERROR(VLOOKUP(DH127,単価設定!$A$3:$F$478,4,FALSE)),"",VLOOKUP(DH127,単価設定!$A$3:$F$478,4,FALSE))</f>
        <v/>
      </c>
      <c r="DR127" s="307"/>
      <c r="DS127" s="307"/>
      <c r="DT127" s="307"/>
      <c r="DU127" s="307"/>
      <c r="DV127" s="307"/>
      <c r="DW127" s="307"/>
      <c r="DX127" s="307"/>
      <c r="DY127" s="307"/>
      <c r="DZ127" s="307"/>
      <c r="EA127" s="307"/>
      <c r="EB127" s="307"/>
      <c r="EC127" s="308"/>
      <c r="ED127" s="264" t="str">
        <f ca="1">IF(ISERROR(VLOOKUP(DH127,単価設定!$A$3:$F$478,5,FALSE)),"",VLOOKUP(DH127,単価設定!$A$3:$F$478,5,FALSE))</f>
        <v/>
      </c>
      <c r="EE127" s="265"/>
      <c r="EF127" s="265"/>
      <c r="EG127" s="265"/>
      <c r="EH127" s="265"/>
      <c r="EI127" s="265"/>
      <c r="EJ127" s="265"/>
      <c r="EK127" s="265"/>
      <c r="EL127" s="281"/>
      <c r="EM127" s="303" t="str">
        <f ca="1">IF(DH127="","",COUNTIF($BL$15:$BL$143,DH127)+COUNTIF($CC$15:$CC$143,DH127)+COUNTIF($CG$15:$CG$143,DH127)+COUNTIF($CI$15:$CI$143,DH127))</f>
        <v/>
      </c>
      <c r="EN127" s="304"/>
      <c r="EO127" s="304"/>
      <c r="EP127" s="304"/>
      <c r="EQ127" s="305"/>
      <c r="ER127" s="264" t="str">
        <f ca="1">IF(AND(ED127&lt;&gt;"",EM127&lt;&gt;""),IF(ED127*EM127=0,"",ED127*EM127),"")</f>
        <v/>
      </c>
      <c r="ES127" s="265"/>
      <c r="ET127" s="265"/>
      <c r="EU127" s="265"/>
      <c r="EV127" s="265"/>
      <c r="EW127" s="265"/>
      <c r="EX127" s="265"/>
      <c r="EY127" s="265"/>
      <c r="EZ127" s="265"/>
      <c r="FA127" s="265"/>
      <c r="FB127" s="281"/>
      <c r="FC127" s="258"/>
      <c r="FD127" s="259"/>
      <c r="FE127" s="259"/>
      <c r="FF127" s="260"/>
      <c r="FG127" s="64"/>
    </row>
    <row r="128" spans="1:163" ht="18" customHeight="1" x14ac:dyDescent="0.15">
      <c r="B128" s="244"/>
      <c r="C128" s="244"/>
      <c r="D128" s="244"/>
      <c r="E128" s="268" t="str">
        <f>IF(B128="","",TEXT(TEXT(請求書!$D$15,"YYYY/MM") &amp; "/" &amp; TEXT(B128,"00"),"AAA"))</f>
        <v/>
      </c>
      <c r="F128" s="269"/>
      <c r="G128" s="269"/>
      <c r="H128" s="270"/>
      <c r="I128" s="271"/>
      <c r="J128" s="271"/>
      <c r="K128" s="271"/>
      <c r="L128" s="271"/>
      <c r="M128" s="271"/>
      <c r="N128" s="271"/>
      <c r="O128" s="272" t="str">
        <f t="shared" si="108"/>
        <v/>
      </c>
      <c r="P128" s="272"/>
      <c r="Q128" s="273" t="str">
        <f t="shared" si="112"/>
        <v/>
      </c>
      <c r="R128" s="274"/>
      <c r="S128" s="274"/>
      <c r="T128" s="274"/>
      <c r="U128" s="274"/>
      <c r="V128" s="275"/>
      <c r="W128" s="276" t="str">
        <f t="shared" si="109"/>
        <v/>
      </c>
      <c r="X128" s="277"/>
      <c r="Y128" s="277"/>
      <c r="Z128" s="277"/>
      <c r="AA128" s="278"/>
      <c r="AB128" s="249"/>
      <c r="AC128" s="250"/>
      <c r="AD128" s="249"/>
      <c r="AE128" s="250"/>
      <c r="AF128" s="251" t="str">
        <f t="shared" si="99"/>
        <v/>
      </c>
      <c r="AG128" s="252"/>
      <c r="AH128" s="253"/>
      <c r="AI128" s="254" t="str">
        <f t="shared" si="113"/>
        <v/>
      </c>
      <c r="AJ128" s="255"/>
      <c r="AK128" s="256"/>
      <c r="AL128" s="254" t="str">
        <f t="shared" si="111"/>
        <v/>
      </c>
      <c r="AM128" s="255"/>
      <c r="AN128" s="256"/>
      <c r="AO128" s="257"/>
      <c r="AP128" s="257"/>
      <c r="AQ128" s="257"/>
      <c r="AR128" s="257"/>
      <c r="AS128" s="244"/>
      <c r="AT128" s="244"/>
      <c r="AU128" s="244"/>
      <c r="AV128" s="244"/>
      <c r="AW128" s="100"/>
      <c r="AX128" s="90" t="e">
        <f t="shared" ca="1" si="64"/>
        <v>#N/A</v>
      </c>
      <c r="AY128" s="124" t="str">
        <f t="shared" si="100"/>
        <v/>
      </c>
      <c r="AZ128" s="125" t="str">
        <f t="shared" si="101"/>
        <v/>
      </c>
      <c r="BA128" s="126" t="str">
        <f t="shared" si="102"/>
        <v/>
      </c>
      <c r="BB128" s="126" t="str">
        <f t="shared" si="103"/>
        <v/>
      </c>
      <c r="BC128" s="127" t="str">
        <f t="shared" si="67"/>
        <v/>
      </c>
      <c r="BD128" s="127" t="str">
        <f t="shared" si="68"/>
        <v/>
      </c>
      <c r="BE128" s="126" t="str">
        <f t="shared" si="69"/>
        <v/>
      </c>
      <c r="BF128" s="126" t="str">
        <f t="shared" si="70"/>
        <v/>
      </c>
      <c r="BG128" s="128" t="str">
        <f t="shared" si="94"/>
        <v/>
      </c>
      <c r="BH128" s="124" t="str">
        <f t="shared" si="62"/>
        <v/>
      </c>
      <c r="BI128" s="128" t="e">
        <f ca="1">IF(AND($AX128&lt;&gt;"",BE128&lt;&gt;"",BG128&gt;=IF(BG129="",0,BG129)),SUM(INDIRECT("bh"&amp;ROW()-BG128+1):BH128),"")</f>
        <v>#N/A</v>
      </c>
      <c r="BJ128" s="128" t="e">
        <f t="shared" ca="1" si="71"/>
        <v>#N/A</v>
      </c>
      <c r="BK128" s="128" t="e">
        <f t="shared" ca="1" si="72"/>
        <v>#N/A</v>
      </c>
      <c r="BL128" s="128" t="e">
        <f ca="1">IF(BK128="","",LEFT(AX128,3)&amp;TEXT(VLOOKUP(BK128,基本設定!$D$3:$E$50,2,FALSE),"000"))</f>
        <v>#N/A</v>
      </c>
      <c r="BM128" s="128" t="e">
        <f ca="1">IF(BL128="","",VLOOKUP(BL128,単価設定!$A$3:$F$477,6,FALSE))</f>
        <v>#N/A</v>
      </c>
      <c r="BN128" s="128" t="str">
        <f t="shared" si="95"/>
        <v/>
      </c>
      <c r="BO128" s="128" t="str">
        <f t="shared" si="73"/>
        <v/>
      </c>
      <c r="BP128" s="124" t="str">
        <f t="shared" si="104"/>
        <v/>
      </c>
      <c r="BQ128" s="128" t="str">
        <f t="shared" si="105"/>
        <v/>
      </c>
      <c r="BR128" s="129" t="str">
        <f t="shared" si="106"/>
        <v/>
      </c>
      <c r="BS128" s="129" t="str">
        <f t="shared" si="107"/>
        <v/>
      </c>
      <c r="BT128" s="127" t="str">
        <f t="shared" si="74"/>
        <v/>
      </c>
      <c r="BU128" s="127" t="str">
        <f t="shared" si="75"/>
        <v/>
      </c>
      <c r="BV128" s="126" t="str">
        <f t="shared" si="76"/>
        <v/>
      </c>
      <c r="BW128" s="126" t="str">
        <f t="shared" si="77"/>
        <v/>
      </c>
      <c r="BX128" s="128" t="str">
        <f t="shared" si="96"/>
        <v/>
      </c>
      <c r="BY128" s="124" t="str">
        <f t="shared" si="63"/>
        <v/>
      </c>
      <c r="BZ128" s="128" t="e">
        <f ca="1">IF(AND($AX128&lt;&gt;"",BV128&lt;&gt;"",BX128&gt;=IF(BX129="",0,BX129)),SUM(INDIRECT("by" &amp; ROW()-BX128+1):BY128),"")</f>
        <v>#N/A</v>
      </c>
      <c r="CA128" s="128" t="e">
        <f t="shared" ca="1" si="78"/>
        <v>#N/A</v>
      </c>
      <c r="CB128" s="128" t="e">
        <f t="shared" ca="1" si="79"/>
        <v>#N/A</v>
      </c>
      <c r="CC128" s="128" t="e">
        <f ca="1">IF(CB128="","",LEFT($AX128,3)&amp;TEXT(VLOOKUP(CB128,基本設定!$D$3:$E$50,2,FALSE),"100"))</f>
        <v>#N/A</v>
      </c>
      <c r="CD128" s="128" t="e">
        <f ca="1">IF(CC128="","",VLOOKUP(CC128,単価設定!$A$3:$F$477,6,FALSE))</f>
        <v>#N/A</v>
      </c>
      <c r="CE128" s="128" t="str">
        <f t="shared" si="97"/>
        <v/>
      </c>
      <c r="CF128" s="128" t="str">
        <f t="shared" si="80"/>
        <v/>
      </c>
      <c r="CG128" s="128" t="e">
        <f t="shared" ref="CG128:CG143" ca="1" si="114">IF(AND(I128&lt;&gt;"",W128&gt;0,AB128=1,AW128="",TEXT($BC$5,"000000")&lt;&gt;"654000",TEXT($BC$5,"000000")&lt;&gt;"655000"),"659901","")</f>
        <v>#N/A</v>
      </c>
      <c r="CH128" s="128" t="e">
        <f ca="1">IF(CG128="","",VLOOKUP(CG128,単価設定!$A$3:$F$478,6,FALSE))</f>
        <v>#N/A</v>
      </c>
      <c r="CI128" s="128" t="e">
        <f t="shared" ref="CI128:CI143" ca="1" si="115">IF(AND(I128&lt;&gt;"",W128&gt;0,AB128=1,OR(AD128=2,AW128=2),TEXT($BC$5,"000000")&lt;&gt;"654000",TEXT($BC$5,"000000")&lt;&gt;"655000"),"659911","")</f>
        <v>#N/A</v>
      </c>
      <c r="CJ128" s="128" t="e">
        <f ca="1">IF(CI128="","",VLOOKUP(CI128,単価設定!$A$3:$F$478,6,FALSE))</f>
        <v>#N/A</v>
      </c>
      <c r="CK128" s="128" t="e">
        <f t="shared" ca="1" si="81"/>
        <v>#N/A</v>
      </c>
      <c r="CL128" s="128" t="e">
        <f ca="1">SUM(CK$15:$CK128)</f>
        <v>#N/A</v>
      </c>
      <c r="CM128" s="128" t="e">
        <f t="shared" ca="1" si="82"/>
        <v>#N/A</v>
      </c>
      <c r="CN128" s="128" t="e">
        <f t="shared" ca="1" si="98"/>
        <v>#N/A</v>
      </c>
      <c r="CO128" s="128" t="e">
        <f t="shared" ca="1" si="83"/>
        <v>#N/A</v>
      </c>
      <c r="CP128" s="146" t="e">
        <f t="shared" ca="1" si="84"/>
        <v>#N/A</v>
      </c>
      <c r="CQ128" s="146" t="e">
        <f t="shared" ca="1" si="85"/>
        <v>#N/A</v>
      </c>
      <c r="CR128" s="146" t="e">
        <f t="shared" ca="1" si="86"/>
        <v>#N/A</v>
      </c>
      <c r="CS128" s="146" t="e">
        <f t="shared" ca="1" si="87"/>
        <v>#N/A</v>
      </c>
      <c r="CT128" s="128" t="e">
        <f ca="1">IF(BL128&lt;&gt;"",IF(COUNTIF(BL$15:BL128,BL128)=1,ROW(),""),"")</f>
        <v>#N/A</v>
      </c>
      <c r="CU128" s="128" t="e">
        <f ca="1">IF(CB128&lt;&gt;"",IF(COUNTIF(CB$15:CB128,CB128)=1,ROW(),""),"")</f>
        <v>#N/A</v>
      </c>
      <c r="CV128" s="128" t="e">
        <f ca="1">IF(CG128&lt;&gt;"",IF(COUNTIF(CG$15:CG128,CG128)=1,ROW(),""),"")</f>
        <v>#N/A</v>
      </c>
      <c r="CW128" s="146" t="e">
        <f ca="1">IF(CI128&lt;&gt;"",IF(COUNTIF(CI$15:CI128,CI128)=1,ROW(),""),"")</f>
        <v>#N/A</v>
      </c>
      <c r="CX128" s="128" t="str">
        <f t="shared" ca="1" si="88"/>
        <v/>
      </c>
      <c r="CY128" s="128" t="str">
        <f t="shared" ca="1" si="89"/>
        <v/>
      </c>
      <c r="CZ128" s="128" t="str">
        <f t="shared" ca="1" si="90"/>
        <v/>
      </c>
      <c r="DA128" s="146" t="str">
        <f t="shared" ca="1" si="91"/>
        <v/>
      </c>
      <c r="DD128" s="65"/>
      <c r="DE128" s="326"/>
      <c r="DF128" s="327"/>
      <c r="DG128" s="328"/>
      <c r="DH128" s="211"/>
      <c r="DI128" s="212"/>
      <c r="DJ128" s="212"/>
      <c r="DK128" s="212"/>
      <c r="DL128" s="212"/>
      <c r="DM128" s="212"/>
      <c r="DN128" s="212"/>
      <c r="DO128" s="212"/>
      <c r="DP128" s="213"/>
      <c r="DQ128" s="312"/>
      <c r="DR128" s="313"/>
      <c r="DS128" s="313"/>
      <c r="DT128" s="313"/>
      <c r="DU128" s="313"/>
      <c r="DV128" s="313"/>
      <c r="DW128" s="313"/>
      <c r="DX128" s="313"/>
      <c r="DY128" s="313"/>
      <c r="DZ128" s="313"/>
      <c r="EA128" s="313"/>
      <c r="EB128" s="313"/>
      <c r="EC128" s="314"/>
      <c r="ED128" s="266"/>
      <c r="EE128" s="267"/>
      <c r="EF128" s="267"/>
      <c r="EG128" s="267"/>
      <c r="EH128" s="267"/>
      <c r="EI128" s="267"/>
      <c r="EJ128" s="267"/>
      <c r="EK128" s="267"/>
      <c r="EL128" s="282"/>
      <c r="EM128" s="211"/>
      <c r="EN128" s="212"/>
      <c r="EO128" s="212"/>
      <c r="EP128" s="212"/>
      <c r="EQ128" s="213"/>
      <c r="ER128" s="266"/>
      <c r="ES128" s="267"/>
      <c r="ET128" s="267"/>
      <c r="EU128" s="267"/>
      <c r="EV128" s="267"/>
      <c r="EW128" s="267"/>
      <c r="EX128" s="267"/>
      <c r="EY128" s="267"/>
      <c r="EZ128" s="267"/>
      <c r="FA128" s="267"/>
      <c r="FB128" s="282"/>
      <c r="FC128" s="261"/>
      <c r="FD128" s="262"/>
      <c r="FE128" s="262"/>
      <c r="FF128" s="263"/>
      <c r="FG128" s="64"/>
    </row>
    <row r="129" spans="2:163" ht="18" customHeight="1" x14ac:dyDescent="0.15">
      <c r="B129" s="244"/>
      <c r="C129" s="244"/>
      <c r="D129" s="244"/>
      <c r="E129" s="268" t="str">
        <f>IF(B129="","",TEXT(TEXT(請求書!$D$15,"YYYY/MM") &amp; "/" &amp; TEXT(B129,"00"),"AAA"))</f>
        <v/>
      </c>
      <c r="F129" s="269"/>
      <c r="G129" s="269"/>
      <c r="H129" s="270"/>
      <c r="I129" s="271"/>
      <c r="J129" s="271"/>
      <c r="K129" s="271"/>
      <c r="L129" s="271"/>
      <c r="M129" s="271"/>
      <c r="N129" s="271"/>
      <c r="O129" s="272" t="str">
        <f t="shared" si="108"/>
        <v/>
      </c>
      <c r="P129" s="272"/>
      <c r="Q129" s="273" t="str">
        <f t="shared" si="112"/>
        <v/>
      </c>
      <c r="R129" s="274"/>
      <c r="S129" s="274"/>
      <c r="T129" s="274"/>
      <c r="U129" s="274"/>
      <c r="V129" s="275"/>
      <c r="W129" s="276" t="str">
        <f t="shared" si="109"/>
        <v/>
      </c>
      <c r="X129" s="277"/>
      <c r="Y129" s="277"/>
      <c r="Z129" s="277"/>
      <c r="AA129" s="278"/>
      <c r="AB129" s="249"/>
      <c r="AC129" s="250"/>
      <c r="AD129" s="249"/>
      <c r="AE129" s="250"/>
      <c r="AF129" s="251" t="str">
        <f t="shared" si="99"/>
        <v/>
      </c>
      <c r="AG129" s="252"/>
      <c r="AH129" s="253"/>
      <c r="AI129" s="254" t="str">
        <f t="shared" si="113"/>
        <v/>
      </c>
      <c r="AJ129" s="255"/>
      <c r="AK129" s="256"/>
      <c r="AL129" s="254" t="str">
        <f t="shared" si="111"/>
        <v/>
      </c>
      <c r="AM129" s="255"/>
      <c r="AN129" s="256"/>
      <c r="AO129" s="257"/>
      <c r="AP129" s="257"/>
      <c r="AQ129" s="257"/>
      <c r="AR129" s="257"/>
      <c r="AS129" s="244"/>
      <c r="AT129" s="244"/>
      <c r="AU129" s="244"/>
      <c r="AV129" s="244"/>
      <c r="AW129" s="100"/>
      <c r="AX129" s="90" t="e">
        <f t="shared" ca="1" si="64"/>
        <v>#N/A</v>
      </c>
      <c r="AY129" s="124" t="str">
        <f t="shared" si="100"/>
        <v/>
      </c>
      <c r="AZ129" s="125" t="str">
        <f t="shared" si="101"/>
        <v/>
      </c>
      <c r="BA129" s="126" t="str">
        <f t="shared" si="102"/>
        <v/>
      </c>
      <c r="BB129" s="126" t="str">
        <f t="shared" si="103"/>
        <v/>
      </c>
      <c r="BC129" s="127" t="str">
        <f t="shared" si="67"/>
        <v/>
      </c>
      <c r="BD129" s="127" t="str">
        <f t="shared" si="68"/>
        <v/>
      </c>
      <c r="BE129" s="126" t="str">
        <f t="shared" si="69"/>
        <v/>
      </c>
      <c r="BF129" s="126" t="str">
        <f t="shared" si="70"/>
        <v/>
      </c>
      <c r="BG129" s="128" t="str">
        <f t="shared" si="94"/>
        <v/>
      </c>
      <c r="BH129" s="124" t="str">
        <f t="shared" si="62"/>
        <v/>
      </c>
      <c r="BI129" s="128" t="e">
        <f ca="1">IF(AND($AX129&lt;&gt;"",BE129&lt;&gt;"",BG129&gt;=IF(BG130="",0,BG130)),SUM(INDIRECT("bh"&amp;ROW()-BG129+1):BH129),"")</f>
        <v>#N/A</v>
      </c>
      <c r="BJ129" s="128" t="e">
        <f t="shared" ca="1" si="71"/>
        <v>#N/A</v>
      </c>
      <c r="BK129" s="128" t="e">
        <f t="shared" ca="1" si="72"/>
        <v>#N/A</v>
      </c>
      <c r="BL129" s="128" t="e">
        <f ca="1">IF(BK129="","",LEFT(AX129,3)&amp;TEXT(VLOOKUP(BK129,基本設定!$D$3:$E$50,2,FALSE),"000"))</f>
        <v>#N/A</v>
      </c>
      <c r="BM129" s="128" t="e">
        <f ca="1">IF(BL129="","",VLOOKUP(BL129,単価設定!$A$3:$F$477,6,FALSE))</f>
        <v>#N/A</v>
      </c>
      <c r="BN129" s="128" t="str">
        <f t="shared" si="95"/>
        <v/>
      </c>
      <c r="BO129" s="128" t="str">
        <f t="shared" si="73"/>
        <v/>
      </c>
      <c r="BP129" s="124" t="str">
        <f t="shared" si="104"/>
        <v/>
      </c>
      <c r="BQ129" s="128" t="str">
        <f t="shared" si="105"/>
        <v/>
      </c>
      <c r="BR129" s="129" t="str">
        <f t="shared" si="106"/>
        <v/>
      </c>
      <c r="BS129" s="129" t="str">
        <f t="shared" si="107"/>
        <v/>
      </c>
      <c r="BT129" s="127" t="str">
        <f t="shared" si="74"/>
        <v/>
      </c>
      <c r="BU129" s="127" t="str">
        <f t="shared" si="75"/>
        <v/>
      </c>
      <c r="BV129" s="126" t="str">
        <f t="shared" si="76"/>
        <v/>
      </c>
      <c r="BW129" s="126" t="str">
        <f t="shared" si="77"/>
        <v/>
      </c>
      <c r="BX129" s="128" t="str">
        <f t="shared" si="96"/>
        <v/>
      </c>
      <c r="BY129" s="124" t="str">
        <f t="shared" si="63"/>
        <v/>
      </c>
      <c r="BZ129" s="128" t="e">
        <f ca="1">IF(AND($AX129&lt;&gt;"",BV129&lt;&gt;"",BX129&gt;=IF(BX130="",0,BX130)),SUM(INDIRECT("by" &amp; ROW()-BX129+1):BY129),"")</f>
        <v>#N/A</v>
      </c>
      <c r="CA129" s="128" t="e">
        <f t="shared" ca="1" si="78"/>
        <v>#N/A</v>
      </c>
      <c r="CB129" s="128" t="e">
        <f t="shared" ca="1" si="79"/>
        <v>#N/A</v>
      </c>
      <c r="CC129" s="128" t="e">
        <f ca="1">IF(CB129="","",LEFT($AX129,3)&amp;TEXT(VLOOKUP(CB129,基本設定!$D$3:$E$50,2,FALSE),"100"))</f>
        <v>#N/A</v>
      </c>
      <c r="CD129" s="128" t="e">
        <f ca="1">IF(CC129="","",VLOOKUP(CC129,単価設定!$A$3:$F$477,6,FALSE))</f>
        <v>#N/A</v>
      </c>
      <c r="CE129" s="128" t="str">
        <f t="shared" si="97"/>
        <v/>
      </c>
      <c r="CF129" s="128" t="str">
        <f t="shared" si="80"/>
        <v/>
      </c>
      <c r="CG129" s="128" t="e">
        <f t="shared" ca="1" si="114"/>
        <v>#N/A</v>
      </c>
      <c r="CH129" s="128" t="e">
        <f ca="1">IF(CG129="","",VLOOKUP(CG129,単価設定!$A$3:$F$478,6,FALSE))</f>
        <v>#N/A</v>
      </c>
      <c r="CI129" s="128" t="e">
        <f t="shared" ca="1" si="115"/>
        <v>#N/A</v>
      </c>
      <c r="CJ129" s="128" t="e">
        <f ca="1">IF(CI129="","",VLOOKUP(CI129,単価設定!$A$3:$F$478,6,FALSE))</f>
        <v>#N/A</v>
      </c>
      <c r="CK129" s="128" t="e">
        <f t="shared" ca="1" si="81"/>
        <v>#N/A</v>
      </c>
      <c r="CL129" s="128" t="e">
        <f ca="1">SUM(CK$15:$CK129)</f>
        <v>#N/A</v>
      </c>
      <c r="CM129" s="128" t="e">
        <f t="shared" ca="1" si="82"/>
        <v>#N/A</v>
      </c>
      <c r="CN129" s="128" t="e">
        <f t="shared" ca="1" si="98"/>
        <v>#N/A</v>
      </c>
      <c r="CO129" s="128" t="e">
        <f t="shared" ca="1" si="83"/>
        <v>#N/A</v>
      </c>
      <c r="CP129" s="146" t="e">
        <f t="shared" ca="1" si="84"/>
        <v>#N/A</v>
      </c>
      <c r="CQ129" s="146" t="e">
        <f t="shared" ca="1" si="85"/>
        <v>#N/A</v>
      </c>
      <c r="CR129" s="146" t="e">
        <f t="shared" ca="1" si="86"/>
        <v>#N/A</v>
      </c>
      <c r="CS129" s="146" t="e">
        <f t="shared" ca="1" si="87"/>
        <v>#N/A</v>
      </c>
      <c r="CT129" s="128" t="e">
        <f ca="1">IF(BL129&lt;&gt;"",IF(COUNTIF(BL$15:BL129,BL129)=1,ROW(),""),"")</f>
        <v>#N/A</v>
      </c>
      <c r="CU129" s="128" t="e">
        <f ca="1">IF(CB129&lt;&gt;"",IF(COUNTIF(CB$15:CB129,CB129)=1,ROW(),""),"")</f>
        <v>#N/A</v>
      </c>
      <c r="CV129" s="128" t="e">
        <f ca="1">IF(CG129&lt;&gt;"",IF(COUNTIF(CG$15:CG129,CG129)=1,ROW(),""),"")</f>
        <v>#N/A</v>
      </c>
      <c r="CW129" s="146" t="e">
        <f ca="1">IF(CI129&lt;&gt;"",IF(COUNTIF(CI$15:CI129,CI129)=1,ROW(),""),"")</f>
        <v>#N/A</v>
      </c>
      <c r="CX129" s="128" t="str">
        <f t="shared" ca="1" si="88"/>
        <v/>
      </c>
      <c r="CY129" s="128" t="str">
        <f t="shared" ca="1" si="89"/>
        <v/>
      </c>
      <c r="CZ129" s="128" t="str">
        <f t="shared" ca="1" si="90"/>
        <v/>
      </c>
      <c r="DA129" s="146" t="str">
        <f t="shared" ca="1" si="91"/>
        <v/>
      </c>
      <c r="DD129" s="65"/>
      <c r="DE129" s="326"/>
      <c r="DF129" s="327"/>
      <c r="DG129" s="328"/>
      <c r="DH129" s="303" t="str">
        <f ca="1">IFERROR(VLOOKUP(TEXT(SMALL($CX$15:$DA$143,28),"000000"),単価設定!$A$3:$F$478,1,FALSE),"")</f>
        <v/>
      </c>
      <c r="DI129" s="304"/>
      <c r="DJ129" s="304"/>
      <c r="DK129" s="304"/>
      <c r="DL129" s="304"/>
      <c r="DM129" s="304"/>
      <c r="DN129" s="304"/>
      <c r="DO129" s="304"/>
      <c r="DP129" s="305"/>
      <c r="DQ129" s="306" t="str">
        <f ca="1">IF(ISERROR(VLOOKUP(DH129,単価設定!$A$3:$F$478,4,FALSE)),"",VLOOKUP(DH129,単価設定!$A$3:$F$478,4,FALSE))</f>
        <v/>
      </c>
      <c r="DR129" s="307"/>
      <c r="DS129" s="307"/>
      <c r="DT129" s="307"/>
      <c r="DU129" s="307"/>
      <c r="DV129" s="307"/>
      <c r="DW129" s="307"/>
      <c r="DX129" s="307"/>
      <c r="DY129" s="307"/>
      <c r="DZ129" s="307"/>
      <c r="EA129" s="307"/>
      <c r="EB129" s="307"/>
      <c r="EC129" s="308"/>
      <c r="ED129" s="264" t="str">
        <f ca="1">IF(ISERROR(VLOOKUP(DH129,単価設定!$A$3:$F$478,5,FALSE)),"",VLOOKUP(DH129,単価設定!$A$3:$F$478,5,FALSE))</f>
        <v/>
      </c>
      <c r="EE129" s="265"/>
      <c r="EF129" s="265"/>
      <c r="EG129" s="265"/>
      <c r="EH129" s="265"/>
      <c r="EI129" s="265"/>
      <c r="EJ129" s="265"/>
      <c r="EK129" s="265"/>
      <c r="EL129" s="281"/>
      <c r="EM129" s="303" t="str">
        <f ca="1">IF(DH129="","",COUNTIF($BL$15:$BL$143,DH129)+COUNTIF($CC$15:$CC$143,DH129)+COUNTIF($CG$15:$CG$143,DH129)+COUNTIF($CI$15:$CI$143,DH129))</f>
        <v/>
      </c>
      <c r="EN129" s="304"/>
      <c r="EO129" s="304"/>
      <c r="EP129" s="304"/>
      <c r="EQ129" s="305"/>
      <c r="ER129" s="264" t="str">
        <f ca="1">IF(AND(ED129&lt;&gt;"",EM129&lt;&gt;""),IF(ED129*EM129=0,"",ED129*EM129),"")</f>
        <v/>
      </c>
      <c r="ES129" s="265"/>
      <c r="ET129" s="265"/>
      <c r="EU129" s="265"/>
      <c r="EV129" s="265"/>
      <c r="EW129" s="265"/>
      <c r="EX129" s="265"/>
      <c r="EY129" s="265"/>
      <c r="EZ129" s="265"/>
      <c r="FA129" s="265"/>
      <c r="FB129" s="281"/>
      <c r="FC129" s="258"/>
      <c r="FD129" s="259"/>
      <c r="FE129" s="259"/>
      <c r="FF129" s="260"/>
      <c r="FG129" s="64"/>
    </row>
    <row r="130" spans="2:163" ht="18" customHeight="1" x14ac:dyDescent="0.15">
      <c r="B130" s="244"/>
      <c r="C130" s="244"/>
      <c r="D130" s="244"/>
      <c r="E130" s="268" t="str">
        <f>IF(B130="","",TEXT(TEXT(請求書!$D$15,"YYYY/MM") &amp; "/" &amp; TEXT(B130,"00"),"AAA"))</f>
        <v/>
      </c>
      <c r="F130" s="269"/>
      <c r="G130" s="269"/>
      <c r="H130" s="270"/>
      <c r="I130" s="271"/>
      <c r="J130" s="271"/>
      <c r="K130" s="271"/>
      <c r="L130" s="271"/>
      <c r="M130" s="271"/>
      <c r="N130" s="271"/>
      <c r="O130" s="272" t="str">
        <f t="shared" si="108"/>
        <v/>
      </c>
      <c r="P130" s="272"/>
      <c r="Q130" s="273" t="str">
        <f t="shared" si="112"/>
        <v/>
      </c>
      <c r="R130" s="274"/>
      <c r="S130" s="274"/>
      <c r="T130" s="274"/>
      <c r="U130" s="274"/>
      <c r="V130" s="275"/>
      <c r="W130" s="276" t="str">
        <f t="shared" si="109"/>
        <v/>
      </c>
      <c r="X130" s="277"/>
      <c r="Y130" s="277"/>
      <c r="Z130" s="277"/>
      <c r="AA130" s="278"/>
      <c r="AB130" s="249"/>
      <c r="AC130" s="250"/>
      <c r="AD130" s="249"/>
      <c r="AE130" s="250"/>
      <c r="AF130" s="251" t="str">
        <f t="shared" si="99"/>
        <v/>
      </c>
      <c r="AG130" s="252"/>
      <c r="AH130" s="253"/>
      <c r="AI130" s="254" t="str">
        <f t="shared" si="113"/>
        <v/>
      </c>
      <c r="AJ130" s="255"/>
      <c r="AK130" s="256"/>
      <c r="AL130" s="254" t="str">
        <f t="shared" si="111"/>
        <v/>
      </c>
      <c r="AM130" s="255"/>
      <c r="AN130" s="256"/>
      <c r="AO130" s="257"/>
      <c r="AP130" s="257"/>
      <c r="AQ130" s="257"/>
      <c r="AR130" s="257"/>
      <c r="AS130" s="244"/>
      <c r="AT130" s="244"/>
      <c r="AU130" s="244"/>
      <c r="AV130" s="244"/>
      <c r="AW130" s="100"/>
      <c r="AX130" s="90" t="e">
        <f t="shared" ca="1" si="64"/>
        <v>#N/A</v>
      </c>
      <c r="AY130" s="124" t="str">
        <f t="shared" si="100"/>
        <v/>
      </c>
      <c r="AZ130" s="125" t="str">
        <f t="shared" si="101"/>
        <v/>
      </c>
      <c r="BA130" s="126" t="str">
        <f t="shared" si="102"/>
        <v/>
      </c>
      <c r="BB130" s="126" t="str">
        <f t="shared" si="103"/>
        <v/>
      </c>
      <c r="BC130" s="127" t="str">
        <f t="shared" si="67"/>
        <v/>
      </c>
      <c r="BD130" s="127" t="str">
        <f t="shared" si="68"/>
        <v/>
      </c>
      <c r="BE130" s="126" t="str">
        <f t="shared" si="69"/>
        <v/>
      </c>
      <c r="BF130" s="126" t="str">
        <f t="shared" si="70"/>
        <v/>
      </c>
      <c r="BG130" s="128" t="str">
        <f t="shared" si="94"/>
        <v/>
      </c>
      <c r="BH130" s="124" t="str">
        <f t="shared" si="62"/>
        <v/>
      </c>
      <c r="BI130" s="128" t="e">
        <f ca="1">IF(AND($AX130&lt;&gt;"",BE130&lt;&gt;"",BG130&gt;=IF(BG131="",0,BG131)),SUM(INDIRECT("bh"&amp;ROW()-BG130+1):BH130),"")</f>
        <v>#N/A</v>
      </c>
      <c r="BJ130" s="128" t="e">
        <f t="shared" ca="1" si="71"/>
        <v>#N/A</v>
      </c>
      <c r="BK130" s="128" t="e">
        <f t="shared" ca="1" si="72"/>
        <v>#N/A</v>
      </c>
      <c r="BL130" s="128" t="e">
        <f ca="1">IF(BK130="","",LEFT(AX130,3)&amp;TEXT(VLOOKUP(BK130,基本設定!$D$3:$E$50,2,FALSE),"000"))</f>
        <v>#N/A</v>
      </c>
      <c r="BM130" s="128" t="e">
        <f ca="1">IF(BL130="","",VLOOKUP(BL130,単価設定!$A$3:$F$477,6,FALSE))</f>
        <v>#N/A</v>
      </c>
      <c r="BN130" s="128" t="str">
        <f t="shared" si="95"/>
        <v/>
      </c>
      <c r="BO130" s="128" t="str">
        <f t="shared" si="73"/>
        <v/>
      </c>
      <c r="BP130" s="124" t="str">
        <f t="shared" si="104"/>
        <v/>
      </c>
      <c r="BQ130" s="128" t="str">
        <f t="shared" si="105"/>
        <v/>
      </c>
      <c r="BR130" s="129" t="str">
        <f t="shared" si="106"/>
        <v/>
      </c>
      <c r="BS130" s="129" t="str">
        <f t="shared" si="107"/>
        <v/>
      </c>
      <c r="BT130" s="127" t="str">
        <f t="shared" si="74"/>
        <v/>
      </c>
      <c r="BU130" s="127" t="str">
        <f t="shared" si="75"/>
        <v/>
      </c>
      <c r="BV130" s="126" t="str">
        <f t="shared" si="76"/>
        <v/>
      </c>
      <c r="BW130" s="126" t="str">
        <f t="shared" si="77"/>
        <v/>
      </c>
      <c r="BX130" s="128" t="str">
        <f t="shared" si="96"/>
        <v/>
      </c>
      <c r="BY130" s="124" t="str">
        <f t="shared" si="63"/>
        <v/>
      </c>
      <c r="BZ130" s="128" t="e">
        <f ca="1">IF(AND($AX130&lt;&gt;"",BV130&lt;&gt;"",BX130&gt;=IF(BX131="",0,BX131)),SUM(INDIRECT("by" &amp; ROW()-BX130+1):BY130),"")</f>
        <v>#N/A</v>
      </c>
      <c r="CA130" s="128" t="e">
        <f t="shared" ca="1" si="78"/>
        <v>#N/A</v>
      </c>
      <c r="CB130" s="128" t="e">
        <f t="shared" ca="1" si="79"/>
        <v>#N/A</v>
      </c>
      <c r="CC130" s="128" t="e">
        <f ca="1">IF(CB130="","",LEFT($AX130,3)&amp;TEXT(VLOOKUP(CB130,基本設定!$D$3:$E$50,2,FALSE),"100"))</f>
        <v>#N/A</v>
      </c>
      <c r="CD130" s="128" t="e">
        <f ca="1">IF(CC130="","",VLOOKUP(CC130,単価設定!$A$3:$F$477,6,FALSE))</f>
        <v>#N/A</v>
      </c>
      <c r="CE130" s="128" t="str">
        <f t="shared" si="97"/>
        <v/>
      </c>
      <c r="CF130" s="128" t="str">
        <f t="shared" si="80"/>
        <v/>
      </c>
      <c r="CG130" s="128" t="e">
        <f t="shared" ca="1" si="114"/>
        <v>#N/A</v>
      </c>
      <c r="CH130" s="128" t="e">
        <f ca="1">IF(CG130="","",VLOOKUP(CG130,単価設定!$A$3:$F$478,6,FALSE))</f>
        <v>#N/A</v>
      </c>
      <c r="CI130" s="128" t="e">
        <f t="shared" ca="1" si="115"/>
        <v>#N/A</v>
      </c>
      <c r="CJ130" s="128" t="e">
        <f ca="1">IF(CI130="","",VLOOKUP(CI130,単価設定!$A$3:$F$478,6,FALSE))</f>
        <v>#N/A</v>
      </c>
      <c r="CK130" s="128" t="e">
        <f t="shared" ca="1" si="81"/>
        <v>#N/A</v>
      </c>
      <c r="CL130" s="128" t="e">
        <f ca="1">SUM(CK$15:$CK130)</f>
        <v>#N/A</v>
      </c>
      <c r="CM130" s="128" t="e">
        <f t="shared" ca="1" si="82"/>
        <v>#N/A</v>
      </c>
      <c r="CN130" s="128" t="e">
        <f t="shared" ca="1" si="98"/>
        <v>#N/A</v>
      </c>
      <c r="CO130" s="128" t="e">
        <f t="shared" ca="1" si="83"/>
        <v>#N/A</v>
      </c>
      <c r="CP130" s="146" t="e">
        <f t="shared" ca="1" si="84"/>
        <v>#N/A</v>
      </c>
      <c r="CQ130" s="146" t="e">
        <f t="shared" ca="1" si="85"/>
        <v>#N/A</v>
      </c>
      <c r="CR130" s="146" t="e">
        <f t="shared" ca="1" si="86"/>
        <v>#N/A</v>
      </c>
      <c r="CS130" s="146" t="e">
        <f t="shared" ca="1" si="87"/>
        <v>#N/A</v>
      </c>
      <c r="CT130" s="128" t="e">
        <f ca="1">IF(BL130&lt;&gt;"",IF(COUNTIF(BL$15:BL130,BL130)=1,ROW(),""),"")</f>
        <v>#N/A</v>
      </c>
      <c r="CU130" s="128" t="e">
        <f ca="1">IF(CB130&lt;&gt;"",IF(COUNTIF(CB$15:CB130,CB130)=1,ROW(),""),"")</f>
        <v>#N/A</v>
      </c>
      <c r="CV130" s="128" t="e">
        <f ca="1">IF(CG130&lt;&gt;"",IF(COUNTIF(CG$15:CG130,CG130)=1,ROW(),""),"")</f>
        <v>#N/A</v>
      </c>
      <c r="CW130" s="146" t="e">
        <f ca="1">IF(CI130&lt;&gt;"",IF(COUNTIF(CI$15:CI130,CI130)=1,ROW(),""),"")</f>
        <v>#N/A</v>
      </c>
      <c r="CX130" s="128" t="str">
        <f t="shared" ca="1" si="88"/>
        <v/>
      </c>
      <c r="CY130" s="128" t="str">
        <f t="shared" ca="1" si="89"/>
        <v/>
      </c>
      <c r="CZ130" s="128" t="str">
        <f t="shared" ca="1" si="90"/>
        <v/>
      </c>
      <c r="DA130" s="146" t="str">
        <f t="shared" ca="1" si="91"/>
        <v/>
      </c>
      <c r="DD130" s="65"/>
      <c r="DE130" s="326"/>
      <c r="DF130" s="327"/>
      <c r="DG130" s="328"/>
      <c r="DH130" s="211"/>
      <c r="DI130" s="212"/>
      <c r="DJ130" s="212"/>
      <c r="DK130" s="212"/>
      <c r="DL130" s="212"/>
      <c r="DM130" s="212"/>
      <c r="DN130" s="212"/>
      <c r="DO130" s="212"/>
      <c r="DP130" s="213"/>
      <c r="DQ130" s="312"/>
      <c r="DR130" s="313"/>
      <c r="DS130" s="313"/>
      <c r="DT130" s="313"/>
      <c r="DU130" s="313"/>
      <c r="DV130" s="313"/>
      <c r="DW130" s="313"/>
      <c r="DX130" s="313"/>
      <c r="DY130" s="313"/>
      <c r="DZ130" s="313"/>
      <c r="EA130" s="313"/>
      <c r="EB130" s="313"/>
      <c r="EC130" s="314"/>
      <c r="ED130" s="266"/>
      <c r="EE130" s="267"/>
      <c r="EF130" s="267"/>
      <c r="EG130" s="267"/>
      <c r="EH130" s="267"/>
      <c r="EI130" s="267"/>
      <c r="EJ130" s="267"/>
      <c r="EK130" s="267"/>
      <c r="EL130" s="282"/>
      <c r="EM130" s="211"/>
      <c r="EN130" s="212"/>
      <c r="EO130" s="212"/>
      <c r="EP130" s="212"/>
      <c r="EQ130" s="213"/>
      <c r="ER130" s="266"/>
      <c r="ES130" s="267"/>
      <c r="ET130" s="267"/>
      <c r="EU130" s="267"/>
      <c r="EV130" s="267"/>
      <c r="EW130" s="267"/>
      <c r="EX130" s="267"/>
      <c r="EY130" s="267"/>
      <c r="EZ130" s="267"/>
      <c r="FA130" s="267"/>
      <c r="FB130" s="282"/>
      <c r="FC130" s="261"/>
      <c r="FD130" s="262"/>
      <c r="FE130" s="262"/>
      <c r="FF130" s="263"/>
      <c r="FG130" s="64"/>
    </row>
    <row r="131" spans="2:163" ht="18" customHeight="1" x14ac:dyDescent="0.15">
      <c r="B131" s="244"/>
      <c r="C131" s="244"/>
      <c r="D131" s="244"/>
      <c r="E131" s="268" t="str">
        <f>IF(B131="","",TEXT(TEXT(請求書!$D$15,"YYYY/MM") &amp; "/" &amp; TEXT(B131,"00"),"AAA"))</f>
        <v/>
      </c>
      <c r="F131" s="269"/>
      <c r="G131" s="269"/>
      <c r="H131" s="270"/>
      <c r="I131" s="271"/>
      <c r="J131" s="271"/>
      <c r="K131" s="271"/>
      <c r="L131" s="271"/>
      <c r="M131" s="271"/>
      <c r="N131" s="271"/>
      <c r="O131" s="272" t="str">
        <f t="shared" si="108"/>
        <v/>
      </c>
      <c r="P131" s="272"/>
      <c r="Q131" s="273" t="str">
        <f t="shared" si="112"/>
        <v/>
      </c>
      <c r="R131" s="274"/>
      <c r="S131" s="274"/>
      <c r="T131" s="274"/>
      <c r="U131" s="274"/>
      <c r="V131" s="275"/>
      <c r="W131" s="276" t="str">
        <f t="shared" si="109"/>
        <v/>
      </c>
      <c r="X131" s="277"/>
      <c r="Y131" s="277"/>
      <c r="Z131" s="277"/>
      <c r="AA131" s="278"/>
      <c r="AB131" s="249"/>
      <c r="AC131" s="250"/>
      <c r="AD131" s="249"/>
      <c r="AE131" s="250"/>
      <c r="AF131" s="251" t="str">
        <f t="shared" si="99"/>
        <v/>
      </c>
      <c r="AG131" s="252"/>
      <c r="AH131" s="253"/>
      <c r="AI131" s="254" t="str">
        <f t="shared" si="113"/>
        <v/>
      </c>
      <c r="AJ131" s="255"/>
      <c r="AK131" s="256"/>
      <c r="AL131" s="254" t="str">
        <f t="shared" si="111"/>
        <v/>
      </c>
      <c r="AM131" s="255"/>
      <c r="AN131" s="256"/>
      <c r="AO131" s="257"/>
      <c r="AP131" s="257"/>
      <c r="AQ131" s="257"/>
      <c r="AR131" s="257"/>
      <c r="AS131" s="244"/>
      <c r="AT131" s="244"/>
      <c r="AU131" s="244"/>
      <c r="AV131" s="244"/>
      <c r="AW131" s="100"/>
      <c r="AX131" s="90" t="e">
        <f t="shared" ca="1" si="64"/>
        <v>#N/A</v>
      </c>
      <c r="AY131" s="124" t="str">
        <f t="shared" si="100"/>
        <v/>
      </c>
      <c r="AZ131" s="125" t="str">
        <f t="shared" si="101"/>
        <v/>
      </c>
      <c r="BA131" s="126" t="str">
        <f t="shared" si="102"/>
        <v/>
      </c>
      <c r="BB131" s="126" t="str">
        <f t="shared" si="103"/>
        <v/>
      </c>
      <c r="BC131" s="127" t="str">
        <f t="shared" si="67"/>
        <v/>
      </c>
      <c r="BD131" s="127" t="str">
        <f t="shared" si="68"/>
        <v/>
      </c>
      <c r="BE131" s="126" t="str">
        <f t="shared" si="69"/>
        <v/>
      </c>
      <c r="BF131" s="126" t="str">
        <f t="shared" si="70"/>
        <v/>
      </c>
      <c r="BG131" s="128" t="str">
        <f t="shared" si="94"/>
        <v/>
      </c>
      <c r="BH131" s="124" t="str">
        <f t="shared" si="62"/>
        <v/>
      </c>
      <c r="BI131" s="128" t="e">
        <f ca="1">IF(AND($AX131&lt;&gt;"",BE131&lt;&gt;"",BG131&gt;=IF(BG132="",0,BG132)),SUM(INDIRECT("bh"&amp;ROW()-BG131+1):BH131),"")</f>
        <v>#N/A</v>
      </c>
      <c r="BJ131" s="128" t="e">
        <f t="shared" ca="1" si="71"/>
        <v>#N/A</v>
      </c>
      <c r="BK131" s="128" t="e">
        <f t="shared" ca="1" si="72"/>
        <v>#N/A</v>
      </c>
      <c r="BL131" s="128" t="e">
        <f ca="1">IF(BK131="","",LEFT(AX131,3)&amp;TEXT(VLOOKUP(BK131,基本設定!$D$3:$E$50,2,FALSE),"000"))</f>
        <v>#N/A</v>
      </c>
      <c r="BM131" s="128" t="e">
        <f ca="1">IF(BL131="","",VLOOKUP(BL131,単価設定!$A$3:$F$477,6,FALSE))</f>
        <v>#N/A</v>
      </c>
      <c r="BN131" s="128" t="str">
        <f t="shared" si="95"/>
        <v/>
      </c>
      <c r="BO131" s="128" t="str">
        <f t="shared" si="73"/>
        <v/>
      </c>
      <c r="BP131" s="124" t="str">
        <f t="shared" si="104"/>
        <v/>
      </c>
      <c r="BQ131" s="128" t="str">
        <f t="shared" si="105"/>
        <v/>
      </c>
      <c r="BR131" s="129" t="str">
        <f t="shared" si="106"/>
        <v/>
      </c>
      <c r="BS131" s="129" t="str">
        <f t="shared" si="107"/>
        <v/>
      </c>
      <c r="BT131" s="127" t="str">
        <f t="shared" si="74"/>
        <v/>
      </c>
      <c r="BU131" s="127" t="str">
        <f t="shared" si="75"/>
        <v/>
      </c>
      <c r="BV131" s="126" t="str">
        <f t="shared" si="76"/>
        <v/>
      </c>
      <c r="BW131" s="126" t="str">
        <f t="shared" si="77"/>
        <v/>
      </c>
      <c r="BX131" s="128" t="str">
        <f t="shared" si="96"/>
        <v/>
      </c>
      <c r="BY131" s="124" t="str">
        <f t="shared" si="63"/>
        <v/>
      </c>
      <c r="BZ131" s="128" t="e">
        <f ca="1">IF(AND($AX131&lt;&gt;"",BV131&lt;&gt;"",BX131&gt;=IF(BX132="",0,BX132)),SUM(INDIRECT("by" &amp; ROW()-BX131+1):BY131),"")</f>
        <v>#N/A</v>
      </c>
      <c r="CA131" s="128" t="e">
        <f t="shared" ca="1" si="78"/>
        <v>#N/A</v>
      </c>
      <c r="CB131" s="128" t="e">
        <f t="shared" ca="1" si="79"/>
        <v>#N/A</v>
      </c>
      <c r="CC131" s="128" t="e">
        <f ca="1">IF(CB131="","",LEFT($AX131,3)&amp;TEXT(VLOOKUP(CB131,基本設定!$D$3:$E$50,2,FALSE),"100"))</f>
        <v>#N/A</v>
      </c>
      <c r="CD131" s="128" t="e">
        <f ca="1">IF(CC131="","",VLOOKUP(CC131,単価設定!$A$3:$F$477,6,FALSE))</f>
        <v>#N/A</v>
      </c>
      <c r="CE131" s="128" t="str">
        <f t="shared" si="97"/>
        <v/>
      </c>
      <c r="CF131" s="128" t="str">
        <f t="shared" si="80"/>
        <v/>
      </c>
      <c r="CG131" s="128" t="e">
        <f t="shared" ca="1" si="114"/>
        <v>#N/A</v>
      </c>
      <c r="CH131" s="128" t="e">
        <f ca="1">IF(CG131="","",VLOOKUP(CG131,単価設定!$A$3:$F$478,6,FALSE))</f>
        <v>#N/A</v>
      </c>
      <c r="CI131" s="128" t="e">
        <f t="shared" ca="1" si="115"/>
        <v>#N/A</v>
      </c>
      <c r="CJ131" s="128" t="e">
        <f ca="1">IF(CI131="","",VLOOKUP(CI131,単価設定!$A$3:$F$478,6,FALSE))</f>
        <v>#N/A</v>
      </c>
      <c r="CK131" s="128" t="e">
        <f t="shared" ca="1" si="81"/>
        <v>#N/A</v>
      </c>
      <c r="CL131" s="128" t="e">
        <f ca="1">SUM(CK$15:$CK131)</f>
        <v>#N/A</v>
      </c>
      <c r="CM131" s="128" t="e">
        <f t="shared" ca="1" si="82"/>
        <v>#N/A</v>
      </c>
      <c r="CN131" s="128" t="e">
        <f t="shared" ca="1" si="98"/>
        <v>#N/A</v>
      </c>
      <c r="CO131" s="128" t="e">
        <f t="shared" ca="1" si="83"/>
        <v>#N/A</v>
      </c>
      <c r="CP131" s="146" t="e">
        <f t="shared" ca="1" si="84"/>
        <v>#N/A</v>
      </c>
      <c r="CQ131" s="146" t="e">
        <f t="shared" ca="1" si="85"/>
        <v>#N/A</v>
      </c>
      <c r="CR131" s="146" t="e">
        <f t="shared" ca="1" si="86"/>
        <v>#N/A</v>
      </c>
      <c r="CS131" s="146" t="e">
        <f t="shared" ca="1" si="87"/>
        <v>#N/A</v>
      </c>
      <c r="CT131" s="128" t="e">
        <f ca="1">IF(BL131&lt;&gt;"",IF(COUNTIF(BL$15:BL131,BL131)=1,ROW(),""),"")</f>
        <v>#N/A</v>
      </c>
      <c r="CU131" s="128" t="e">
        <f ca="1">IF(CB131&lt;&gt;"",IF(COUNTIF(CB$15:CB131,CB131)=1,ROW(),""),"")</f>
        <v>#N/A</v>
      </c>
      <c r="CV131" s="128" t="e">
        <f ca="1">IF(CG131&lt;&gt;"",IF(COUNTIF(CG$15:CG131,CG131)=1,ROW(),""),"")</f>
        <v>#N/A</v>
      </c>
      <c r="CW131" s="146" t="e">
        <f ca="1">IF(CI131&lt;&gt;"",IF(COUNTIF(CI$15:CI131,CI131)=1,ROW(),""),"")</f>
        <v>#N/A</v>
      </c>
      <c r="CX131" s="128" t="str">
        <f t="shared" ca="1" si="88"/>
        <v/>
      </c>
      <c r="CY131" s="128" t="str">
        <f t="shared" ca="1" si="89"/>
        <v/>
      </c>
      <c r="CZ131" s="128" t="str">
        <f t="shared" ca="1" si="90"/>
        <v/>
      </c>
      <c r="DA131" s="146" t="str">
        <f t="shared" ca="1" si="91"/>
        <v/>
      </c>
      <c r="DD131" s="65"/>
      <c r="DE131" s="326"/>
      <c r="DF131" s="327"/>
      <c r="DG131" s="328"/>
      <c r="DH131" s="303" t="str">
        <f ca="1">IFERROR(VLOOKUP(TEXT(SMALL($CX$15:$DA$143,29),"000000"),単価設定!$A$3:$F$478,1,FALSE),"")</f>
        <v/>
      </c>
      <c r="DI131" s="304"/>
      <c r="DJ131" s="304"/>
      <c r="DK131" s="304"/>
      <c r="DL131" s="304"/>
      <c r="DM131" s="304"/>
      <c r="DN131" s="304"/>
      <c r="DO131" s="304"/>
      <c r="DP131" s="305"/>
      <c r="DQ131" s="306" t="str">
        <f ca="1">IF(ISERROR(VLOOKUP(DH131,単価設定!$A$3:$F$478,4,FALSE)),"",VLOOKUP(DH131,単価設定!$A$3:$F$478,4,FALSE))</f>
        <v/>
      </c>
      <c r="DR131" s="307"/>
      <c r="DS131" s="307"/>
      <c r="DT131" s="307"/>
      <c r="DU131" s="307"/>
      <c r="DV131" s="307"/>
      <c r="DW131" s="307"/>
      <c r="DX131" s="307"/>
      <c r="DY131" s="307"/>
      <c r="DZ131" s="307"/>
      <c r="EA131" s="307"/>
      <c r="EB131" s="307"/>
      <c r="EC131" s="308"/>
      <c r="ED131" s="264" t="str">
        <f ca="1">IF(ISERROR(VLOOKUP(DH131,単価設定!$A$3:$F$478,5,FALSE)),"",VLOOKUP(DH131,単価設定!$A$3:$F$478,5,FALSE))</f>
        <v/>
      </c>
      <c r="EE131" s="265"/>
      <c r="EF131" s="265"/>
      <c r="EG131" s="265"/>
      <c r="EH131" s="265"/>
      <c r="EI131" s="265"/>
      <c r="EJ131" s="265"/>
      <c r="EK131" s="265"/>
      <c r="EL131" s="281"/>
      <c r="EM131" s="303" t="str">
        <f ca="1">IF(DH131="","",COUNTIF($BL$15:$BL$143,DH131)+COUNTIF($CC$15:$CC$143,DH131)+COUNTIF($CG$15:$CG$143,DH131)+COUNTIF($CI$15:$CI$143,DH131))</f>
        <v/>
      </c>
      <c r="EN131" s="304"/>
      <c r="EO131" s="304"/>
      <c r="EP131" s="304"/>
      <c r="EQ131" s="305"/>
      <c r="ER131" s="264" t="str">
        <f ca="1">IF(AND(ED131&lt;&gt;"",EM131&lt;&gt;""),IF(ED131*EM131=0,"",ED131*EM131),"")</f>
        <v/>
      </c>
      <c r="ES131" s="265"/>
      <c r="ET131" s="265"/>
      <c r="EU131" s="265"/>
      <c r="EV131" s="265"/>
      <c r="EW131" s="265"/>
      <c r="EX131" s="265"/>
      <c r="EY131" s="265"/>
      <c r="EZ131" s="265"/>
      <c r="FA131" s="265"/>
      <c r="FB131" s="281"/>
      <c r="FC131" s="258"/>
      <c r="FD131" s="259"/>
      <c r="FE131" s="259"/>
      <c r="FF131" s="260"/>
      <c r="FG131" s="64"/>
    </row>
    <row r="132" spans="2:163" ht="18" customHeight="1" x14ac:dyDescent="0.15">
      <c r="B132" s="244"/>
      <c r="C132" s="244"/>
      <c r="D132" s="244"/>
      <c r="E132" s="268" t="str">
        <f>IF(B132="","",TEXT(TEXT(請求書!$D$15,"YYYY/MM") &amp; "/" &amp; TEXT(B132,"00"),"AAA"))</f>
        <v/>
      </c>
      <c r="F132" s="269"/>
      <c r="G132" s="269"/>
      <c r="H132" s="270"/>
      <c r="I132" s="271"/>
      <c r="J132" s="271"/>
      <c r="K132" s="271"/>
      <c r="L132" s="271"/>
      <c r="M132" s="271"/>
      <c r="N132" s="271"/>
      <c r="O132" s="272" t="str">
        <f t="shared" si="108"/>
        <v/>
      </c>
      <c r="P132" s="272"/>
      <c r="Q132" s="273" t="str">
        <f t="shared" si="112"/>
        <v/>
      </c>
      <c r="R132" s="274"/>
      <c r="S132" s="274"/>
      <c r="T132" s="274"/>
      <c r="U132" s="274"/>
      <c r="V132" s="275"/>
      <c r="W132" s="276" t="str">
        <f t="shared" si="109"/>
        <v/>
      </c>
      <c r="X132" s="277"/>
      <c r="Y132" s="277"/>
      <c r="Z132" s="277"/>
      <c r="AA132" s="278"/>
      <c r="AB132" s="249"/>
      <c r="AC132" s="250"/>
      <c r="AD132" s="249"/>
      <c r="AE132" s="250"/>
      <c r="AF132" s="251" t="str">
        <f t="shared" si="99"/>
        <v/>
      </c>
      <c r="AG132" s="252"/>
      <c r="AH132" s="253"/>
      <c r="AI132" s="254" t="str">
        <f t="shared" si="113"/>
        <v/>
      </c>
      <c r="AJ132" s="255"/>
      <c r="AK132" s="256"/>
      <c r="AL132" s="254" t="str">
        <f t="shared" si="111"/>
        <v/>
      </c>
      <c r="AM132" s="255"/>
      <c r="AN132" s="256"/>
      <c r="AO132" s="257"/>
      <c r="AP132" s="257"/>
      <c r="AQ132" s="257"/>
      <c r="AR132" s="257"/>
      <c r="AS132" s="244"/>
      <c r="AT132" s="244"/>
      <c r="AU132" s="244"/>
      <c r="AV132" s="244"/>
      <c r="AW132" s="100"/>
      <c r="AX132" s="90" t="e">
        <f t="shared" ca="1" si="64"/>
        <v>#N/A</v>
      </c>
      <c r="AY132" s="124" t="str">
        <f t="shared" si="100"/>
        <v/>
      </c>
      <c r="AZ132" s="125" t="str">
        <f t="shared" si="101"/>
        <v/>
      </c>
      <c r="BA132" s="126" t="str">
        <f t="shared" si="102"/>
        <v/>
      </c>
      <c r="BB132" s="126" t="str">
        <f t="shared" si="103"/>
        <v/>
      </c>
      <c r="BC132" s="127" t="str">
        <f t="shared" si="67"/>
        <v/>
      </c>
      <c r="BD132" s="127" t="str">
        <f t="shared" si="68"/>
        <v/>
      </c>
      <c r="BE132" s="126" t="str">
        <f t="shared" si="69"/>
        <v/>
      </c>
      <c r="BF132" s="126" t="str">
        <f t="shared" si="70"/>
        <v/>
      </c>
      <c r="BG132" s="128" t="str">
        <f t="shared" si="94"/>
        <v/>
      </c>
      <c r="BH132" s="124" t="str">
        <f t="shared" si="62"/>
        <v/>
      </c>
      <c r="BI132" s="128" t="e">
        <f ca="1">IF(AND($AX132&lt;&gt;"",BE132&lt;&gt;"",BG132&gt;=IF(BG133="",0,BG133)),SUM(INDIRECT("bh"&amp;ROW()-BG132+1):BH132),"")</f>
        <v>#N/A</v>
      </c>
      <c r="BJ132" s="128" t="e">
        <f t="shared" ca="1" si="71"/>
        <v>#N/A</v>
      </c>
      <c r="BK132" s="128" t="e">
        <f t="shared" ca="1" si="72"/>
        <v>#N/A</v>
      </c>
      <c r="BL132" s="128" t="e">
        <f ca="1">IF(BK132="","",LEFT(AX132,3)&amp;TEXT(VLOOKUP(BK132,基本設定!$D$3:$E$50,2,FALSE),"000"))</f>
        <v>#N/A</v>
      </c>
      <c r="BM132" s="128" t="e">
        <f ca="1">IF(BL132="","",VLOOKUP(BL132,単価設定!$A$3:$F$477,6,FALSE))</f>
        <v>#N/A</v>
      </c>
      <c r="BN132" s="128" t="str">
        <f t="shared" si="95"/>
        <v/>
      </c>
      <c r="BO132" s="128" t="str">
        <f t="shared" si="73"/>
        <v/>
      </c>
      <c r="BP132" s="124" t="str">
        <f t="shared" si="104"/>
        <v/>
      </c>
      <c r="BQ132" s="128" t="str">
        <f t="shared" si="105"/>
        <v/>
      </c>
      <c r="BR132" s="129" t="str">
        <f t="shared" si="106"/>
        <v/>
      </c>
      <c r="BS132" s="129" t="str">
        <f t="shared" si="107"/>
        <v/>
      </c>
      <c r="BT132" s="127" t="str">
        <f t="shared" si="74"/>
        <v/>
      </c>
      <c r="BU132" s="127" t="str">
        <f t="shared" si="75"/>
        <v/>
      </c>
      <c r="BV132" s="126" t="str">
        <f t="shared" si="76"/>
        <v/>
      </c>
      <c r="BW132" s="126" t="str">
        <f t="shared" si="77"/>
        <v/>
      </c>
      <c r="BX132" s="128" t="str">
        <f t="shared" si="96"/>
        <v/>
      </c>
      <c r="BY132" s="124" t="str">
        <f t="shared" si="63"/>
        <v/>
      </c>
      <c r="BZ132" s="128" t="e">
        <f ca="1">IF(AND($AX132&lt;&gt;"",BV132&lt;&gt;"",BX132&gt;=IF(BX133="",0,BX133)),SUM(INDIRECT("by" &amp; ROW()-BX132+1):BY132),"")</f>
        <v>#N/A</v>
      </c>
      <c r="CA132" s="128" t="e">
        <f t="shared" ca="1" si="78"/>
        <v>#N/A</v>
      </c>
      <c r="CB132" s="128" t="e">
        <f t="shared" ca="1" si="79"/>
        <v>#N/A</v>
      </c>
      <c r="CC132" s="128" t="e">
        <f ca="1">IF(CB132="","",LEFT($AX132,3)&amp;TEXT(VLOOKUP(CB132,基本設定!$D$3:$E$50,2,FALSE),"100"))</f>
        <v>#N/A</v>
      </c>
      <c r="CD132" s="128" t="e">
        <f ca="1">IF(CC132="","",VLOOKUP(CC132,単価設定!$A$3:$F$477,6,FALSE))</f>
        <v>#N/A</v>
      </c>
      <c r="CE132" s="128" t="str">
        <f t="shared" si="97"/>
        <v/>
      </c>
      <c r="CF132" s="128" t="str">
        <f t="shared" si="80"/>
        <v/>
      </c>
      <c r="CG132" s="128" t="e">
        <f t="shared" ca="1" si="114"/>
        <v>#N/A</v>
      </c>
      <c r="CH132" s="128" t="e">
        <f ca="1">IF(CG132="","",VLOOKUP(CG132,単価設定!$A$3:$F$478,6,FALSE))</f>
        <v>#N/A</v>
      </c>
      <c r="CI132" s="128" t="e">
        <f t="shared" ca="1" si="115"/>
        <v>#N/A</v>
      </c>
      <c r="CJ132" s="128" t="e">
        <f ca="1">IF(CI132="","",VLOOKUP(CI132,単価設定!$A$3:$F$478,6,FALSE))</f>
        <v>#N/A</v>
      </c>
      <c r="CK132" s="128" t="e">
        <f t="shared" ca="1" si="81"/>
        <v>#N/A</v>
      </c>
      <c r="CL132" s="128" t="e">
        <f ca="1">SUM(CK$15:$CK132)</f>
        <v>#N/A</v>
      </c>
      <c r="CM132" s="128" t="e">
        <f t="shared" ca="1" si="82"/>
        <v>#N/A</v>
      </c>
      <c r="CN132" s="128" t="e">
        <f t="shared" ca="1" si="98"/>
        <v>#N/A</v>
      </c>
      <c r="CO132" s="128" t="e">
        <f t="shared" ca="1" si="83"/>
        <v>#N/A</v>
      </c>
      <c r="CP132" s="146" t="e">
        <f t="shared" ca="1" si="84"/>
        <v>#N/A</v>
      </c>
      <c r="CQ132" s="146" t="e">
        <f t="shared" ca="1" si="85"/>
        <v>#N/A</v>
      </c>
      <c r="CR132" s="146" t="e">
        <f t="shared" ca="1" si="86"/>
        <v>#N/A</v>
      </c>
      <c r="CS132" s="146" t="e">
        <f t="shared" ca="1" si="87"/>
        <v>#N/A</v>
      </c>
      <c r="CT132" s="128" t="e">
        <f ca="1">IF(BL132&lt;&gt;"",IF(COUNTIF(BL$15:BL132,BL132)=1,ROW(),""),"")</f>
        <v>#N/A</v>
      </c>
      <c r="CU132" s="128" t="e">
        <f ca="1">IF(CB132&lt;&gt;"",IF(COUNTIF(CB$15:CB132,CB132)=1,ROW(),""),"")</f>
        <v>#N/A</v>
      </c>
      <c r="CV132" s="128" t="e">
        <f ca="1">IF(CG132&lt;&gt;"",IF(COUNTIF(CG$15:CG132,CG132)=1,ROW(),""),"")</f>
        <v>#N/A</v>
      </c>
      <c r="CW132" s="146" t="e">
        <f ca="1">IF(CI132&lt;&gt;"",IF(COUNTIF(CI$15:CI132,CI132)=1,ROW(),""),"")</f>
        <v>#N/A</v>
      </c>
      <c r="CX132" s="128" t="str">
        <f t="shared" ca="1" si="88"/>
        <v/>
      </c>
      <c r="CY132" s="128" t="str">
        <f t="shared" ca="1" si="89"/>
        <v/>
      </c>
      <c r="CZ132" s="128" t="str">
        <f t="shared" ca="1" si="90"/>
        <v/>
      </c>
      <c r="DA132" s="146" t="str">
        <f t="shared" ca="1" si="91"/>
        <v/>
      </c>
      <c r="DD132" s="65"/>
      <c r="DE132" s="326"/>
      <c r="DF132" s="327"/>
      <c r="DG132" s="328"/>
      <c r="DH132" s="211"/>
      <c r="DI132" s="212"/>
      <c r="DJ132" s="212"/>
      <c r="DK132" s="212"/>
      <c r="DL132" s="212"/>
      <c r="DM132" s="212"/>
      <c r="DN132" s="212"/>
      <c r="DO132" s="212"/>
      <c r="DP132" s="213"/>
      <c r="DQ132" s="312"/>
      <c r="DR132" s="313"/>
      <c r="DS132" s="313"/>
      <c r="DT132" s="313"/>
      <c r="DU132" s="313"/>
      <c r="DV132" s="313"/>
      <c r="DW132" s="313"/>
      <c r="DX132" s="313"/>
      <c r="DY132" s="313"/>
      <c r="DZ132" s="313"/>
      <c r="EA132" s="313"/>
      <c r="EB132" s="313"/>
      <c r="EC132" s="314"/>
      <c r="ED132" s="266"/>
      <c r="EE132" s="267"/>
      <c r="EF132" s="267"/>
      <c r="EG132" s="267"/>
      <c r="EH132" s="267"/>
      <c r="EI132" s="267"/>
      <c r="EJ132" s="267"/>
      <c r="EK132" s="267"/>
      <c r="EL132" s="282"/>
      <c r="EM132" s="211"/>
      <c r="EN132" s="212"/>
      <c r="EO132" s="212"/>
      <c r="EP132" s="212"/>
      <c r="EQ132" s="213"/>
      <c r="ER132" s="266"/>
      <c r="ES132" s="267"/>
      <c r="ET132" s="267"/>
      <c r="EU132" s="267"/>
      <c r="EV132" s="267"/>
      <c r="EW132" s="267"/>
      <c r="EX132" s="267"/>
      <c r="EY132" s="267"/>
      <c r="EZ132" s="267"/>
      <c r="FA132" s="267"/>
      <c r="FB132" s="282"/>
      <c r="FC132" s="261"/>
      <c r="FD132" s="262"/>
      <c r="FE132" s="262"/>
      <c r="FF132" s="263"/>
      <c r="FG132" s="64"/>
    </row>
    <row r="133" spans="2:163" ht="18" customHeight="1" x14ac:dyDescent="0.15">
      <c r="B133" s="244"/>
      <c r="C133" s="244"/>
      <c r="D133" s="244"/>
      <c r="E133" s="268" t="str">
        <f>IF(B133="","",TEXT(TEXT(請求書!$D$15,"YYYY/MM") &amp; "/" &amp; TEXT(B133,"00"),"AAA"))</f>
        <v/>
      </c>
      <c r="F133" s="269"/>
      <c r="G133" s="269"/>
      <c r="H133" s="270"/>
      <c r="I133" s="271"/>
      <c r="J133" s="271"/>
      <c r="K133" s="271"/>
      <c r="L133" s="271"/>
      <c r="M133" s="271"/>
      <c r="N133" s="271"/>
      <c r="O133" s="272" t="str">
        <f t="shared" si="108"/>
        <v/>
      </c>
      <c r="P133" s="272"/>
      <c r="Q133" s="273" t="str">
        <f t="shared" si="112"/>
        <v/>
      </c>
      <c r="R133" s="274"/>
      <c r="S133" s="274"/>
      <c r="T133" s="274"/>
      <c r="U133" s="274"/>
      <c r="V133" s="275"/>
      <c r="W133" s="276" t="str">
        <f t="shared" si="109"/>
        <v/>
      </c>
      <c r="X133" s="277"/>
      <c r="Y133" s="277"/>
      <c r="Z133" s="277"/>
      <c r="AA133" s="278"/>
      <c r="AB133" s="249"/>
      <c r="AC133" s="250"/>
      <c r="AD133" s="249"/>
      <c r="AE133" s="250"/>
      <c r="AF133" s="251" t="str">
        <f t="shared" si="99"/>
        <v/>
      </c>
      <c r="AG133" s="252"/>
      <c r="AH133" s="253"/>
      <c r="AI133" s="254" t="str">
        <f t="shared" si="113"/>
        <v/>
      </c>
      <c r="AJ133" s="255"/>
      <c r="AK133" s="256"/>
      <c r="AL133" s="254" t="str">
        <f t="shared" si="111"/>
        <v/>
      </c>
      <c r="AM133" s="255"/>
      <c r="AN133" s="256"/>
      <c r="AO133" s="257"/>
      <c r="AP133" s="257"/>
      <c r="AQ133" s="257"/>
      <c r="AR133" s="257"/>
      <c r="AS133" s="244"/>
      <c r="AT133" s="244"/>
      <c r="AU133" s="244"/>
      <c r="AV133" s="244"/>
      <c r="AW133" s="100"/>
      <c r="AX133" s="90" t="e">
        <f t="shared" ca="1" si="64"/>
        <v>#N/A</v>
      </c>
      <c r="AY133" s="124" t="str">
        <f t="shared" si="100"/>
        <v/>
      </c>
      <c r="AZ133" s="125" t="str">
        <f t="shared" si="101"/>
        <v/>
      </c>
      <c r="BA133" s="126" t="str">
        <f t="shared" si="102"/>
        <v/>
      </c>
      <c r="BB133" s="126" t="str">
        <f t="shared" si="103"/>
        <v/>
      </c>
      <c r="BC133" s="127" t="str">
        <f t="shared" si="67"/>
        <v/>
      </c>
      <c r="BD133" s="127" t="str">
        <f t="shared" si="68"/>
        <v/>
      </c>
      <c r="BE133" s="126" t="str">
        <f t="shared" si="69"/>
        <v/>
      </c>
      <c r="BF133" s="126" t="str">
        <f t="shared" si="70"/>
        <v/>
      </c>
      <c r="BG133" s="128" t="str">
        <f t="shared" si="94"/>
        <v/>
      </c>
      <c r="BH133" s="124" t="str">
        <f t="shared" si="62"/>
        <v/>
      </c>
      <c r="BI133" s="128" t="e">
        <f ca="1">IF(AND($AX133&lt;&gt;"",BE133&lt;&gt;"",BG133&gt;=IF(BG134="",0,BG134)),SUM(INDIRECT("bh"&amp;ROW()-BG133+1):BH133),"")</f>
        <v>#N/A</v>
      </c>
      <c r="BJ133" s="128" t="e">
        <f t="shared" ca="1" si="71"/>
        <v>#N/A</v>
      </c>
      <c r="BK133" s="128" t="e">
        <f t="shared" ca="1" si="72"/>
        <v>#N/A</v>
      </c>
      <c r="BL133" s="128" t="e">
        <f ca="1">IF(BK133="","",LEFT(AX133,3)&amp;TEXT(VLOOKUP(BK133,基本設定!$D$3:$E$50,2,FALSE),"000"))</f>
        <v>#N/A</v>
      </c>
      <c r="BM133" s="128" t="e">
        <f ca="1">IF(BL133="","",VLOOKUP(BL133,単価設定!$A$3:$F$477,6,FALSE))</f>
        <v>#N/A</v>
      </c>
      <c r="BN133" s="128" t="str">
        <f t="shared" si="95"/>
        <v/>
      </c>
      <c r="BO133" s="128" t="str">
        <f t="shared" si="73"/>
        <v/>
      </c>
      <c r="BP133" s="124" t="str">
        <f t="shared" si="104"/>
        <v/>
      </c>
      <c r="BQ133" s="128" t="str">
        <f t="shared" si="105"/>
        <v/>
      </c>
      <c r="BR133" s="129" t="str">
        <f t="shared" si="106"/>
        <v/>
      </c>
      <c r="BS133" s="129" t="str">
        <f t="shared" si="107"/>
        <v/>
      </c>
      <c r="BT133" s="127" t="str">
        <f t="shared" si="74"/>
        <v/>
      </c>
      <c r="BU133" s="127" t="str">
        <f t="shared" si="75"/>
        <v/>
      </c>
      <c r="BV133" s="126" t="str">
        <f t="shared" si="76"/>
        <v/>
      </c>
      <c r="BW133" s="126" t="str">
        <f t="shared" si="77"/>
        <v/>
      </c>
      <c r="BX133" s="128" t="str">
        <f t="shared" si="96"/>
        <v/>
      </c>
      <c r="BY133" s="124" t="str">
        <f t="shared" si="63"/>
        <v/>
      </c>
      <c r="BZ133" s="128" t="e">
        <f ca="1">IF(AND($AX133&lt;&gt;"",BV133&lt;&gt;"",BX133&gt;=IF(BX134="",0,BX134)),SUM(INDIRECT("by" &amp; ROW()-BX133+1):BY133),"")</f>
        <v>#N/A</v>
      </c>
      <c r="CA133" s="128" t="e">
        <f t="shared" ca="1" si="78"/>
        <v>#N/A</v>
      </c>
      <c r="CB133" s="128" t="e">
        <f t="shared" ca="1" si="79"/>
        <v>#N/A</v>
      </c>
      <c r="CC133" s="128" t="e">
        <f ca="1">IF(CB133="","",LEFT($AX133,3)&amp;TEXT(VLOOKUP(CB133,基本設定!$D$3:$E$50,2,FALSE),"100"))</f>
        <v>#N/A</v>
      </c>
      <c r="CD133" s="128" t="e">
        <f ca="1">IF(CC133="","",VLOOKUP(CC133,単価設定!$A$3:$F$477,6,FALSE))</f>
        <v>#N/A</v>
      </c>
      <c r="CE133" s="128" t="str">
        <f t="shared" si="97"/>
        <v/>
      </c>
      <c r="CF133" s="128" t="str">
        <f t="shared" si="80"/>
        <v/>
      </c>
      <c r="CG133" s="128" t="e">
        <f t="shared" ca="1" si="114"/>
        <v>#N/A</v>
      </c>
      <c r="CH133" s="128" t="e">
        <f ca="1">IF(CG133="","",VLOOKUP(CG133,単価設定!$A$3:$F$478,6,FALSE))</f>
        <v>#N/A</v>
      </c>
      <c r="CI133" s="128" t="e">
        <f t="shared" ca="1" si="115"/>
        <v>#N/A</v>
      </c>
      <c r="CJ133" s="128" t="e">
        <f ca="1">IF(CI133="","",VLOOKUP(CI133,単価設定!$A$3:$F$478,6,FALSE))</f>
        <v>#N/A</v>
      </c>
      <c r="CK133" s="128" t="e">
        <f t="shared" ca="1" si="81"/>
        <v>#N/A</v>
      </c>
      <c r="CL133" s="128" t="e">
        <f ca="1">SUM(CK$15:$CK133)</f>
        <v>#N/A</v>
      </c>
      <c r="CM133" s="128" t="e">
        <f t="shared" ca="1" si="82"/>
        <v>#N/A</v>
      </c>
      <c r="CN133" s="128" t="e">
        <f t="shared" ca="1" si="98"/>
        <v>#N/A</v>
      </c>
      <c r="CO133" s="128" t="e">
        <f t="shared" ca="1" si="83"/>
        <v>#N/A</v>
      </c>
      <c r="CP133" s="146" t="e">
        <f t="shared" ca="1" si="84"/>
        <v>#N/A</v>
      </c>
      <c r="CQ133" s="146" t="e">
        <f t="shared" ca="1" si="85"/>
        <v>#N/A</v>
      </c>
      <c r="CR133" s="146" t="e">
        <f t="shared" ca="1" si="86"/>
        <v>#N/A</v>
      </c>
      <c r="CS133" s="146" t="e">
        <f t="shared" ca="1" si="87"/>
        <v>#N/A</v>
      </c>
      <c r="CT133" s="128" t="e">
        <f ca="1">IF(BL133&lt;&gt;"",IF(COUNTIF(BL$15:BL133,BL133)=1,ROW(),""),"")</f>
        <v>#N/A</v>
      </c>
      <c r="CU133" s="128" t="e">
        <f ca="1">IF(CB133&lt;&gt;"",IF(COUNTIF(CB$15:CB133,CB133)=1,ROW(),""),"")</f>
        <v>#N/A</v>
      </c>
      <c r="CV133" s="128" t="e">
        <f ca="1">IF(CG133&lt;&gt;"",IF(COUNTIF(CG$15:CG133,CG133)=1,ROW(),""),"")</f>
        <v>#N/A</v>
      </c>
      <c r="CW133" s="146" t="e">
        <f ca="1">IF(CI133&lt;&gt;"",IF(COUNTIF(CI$15:CI133,CI133)=1,ROW(),""),"")</f>
        <v>#N/A</v>
      </c>
      <c r="CX133" s="128" t="str">
        <f t="shared" ca="1" si="88"/>
        <v/>
      </c>
      <c r="CY133" s="128" t="str">
        <f t="shared" ca="1" si="89"/>
        <v/>
      </c>
      <c r="CZ133" s="128" t="str">
        <f t="shared" ca="1" si="90"/>
        <v/>
      </c>
      <c r="DA133" s="146" t="str">
        <f t="shared" ca="1" si="91"/>
        <v/>
      </c>
      <c r="DD133" s="65"/>
      <c r="DE133" s="326"/>
      <c r="DF133" s="327"/>
      <c r="DG133" s="328"/>
      <c r="DH133" s="303" t="str">
        <f ca="1">IFERROR(VLOOKUP(TEXT(SMALL($CX$15:$DA$143,30),"000000"),単価設定!$A$3:$F$478,1,FALSE),"")</f>
        <v/>
      </c>
      <c r="DI133" s="304"/>
      <c r="DJ133" s="304"/>
      <c r="DK133" s="304"/>
      <c r="DL133" s="304"/>
      <c r="DM133" s="304"/>
      <c r="DN133" s="304"/>
      <c r="DO133" s="304"/>
      <c r="DP133" s="305"/>
      <c r="DQ133" s="306" t="str">
        <f ca="1">IF(ISERROR(VLOOKUP(DH133,単価設定!$A$3:$F$478,4,FALSE)),"",VLOOKUP(DH133,単価設定!$A$3:$F$478,4,FALSE))</f>
        <v/>
      </c>
      <c r="DR133" s="307"/>
      <c r="DS133" s="307"/>
      <c r="DT133" s="307"/>
      <c r="DU133" s="307"/>
      <c r="DV133" s="307"/>
      <c r="DW133" s="307"/>
      <c r="DX133" s="307"/>
      <c r="DY133" s="307"/>
      <c r="DZ133" s="307"/>
      <c r="EA133" s="307"/>
      <c r="EB133" s="307"/>
      <c r="EC133" s="308"/>
      <c r="ED133" s="264" t="str">
        <f ca="1">IF(ISERROR(VLOOKUP(DH133,単価設定!$A$3:$F$478,5,FALSE)),"",VLOOKUP(DH133,単価設定!$A$3:$F$478,5,FALSE))</f>
        <v/>
      </c>
      <c r="EE133" s="265"/>
      <c r="EF133" s="265"/>
      <c r="EG133" s="265"/>
      <c r="EH133" s="265"/>
      <c r="EI133" s="265"/>
      <c r="EJ133" s="265"/>
      <c r="EK133" s="265"/>
      <c r="EL133" s="281"/>
      <c r="EM133" s="303" t="str">
        <f ca="1">IF(DH133="","",COUNTIF($BL$15:$BL$143,DH133)+COUNTIF($CC$15:$CC$143,DH133)+COUNTIF($CG$15:$CG$143,DH133)+COUNTIF($CI$15:$CI$143,DH133))</f>
        <v/>
      </c>
      <c r="EN133" s="304"/>
      <c r="EO133" s="304"/>
      <c r="EP133" s="304"/>
      <c r="EQ133" s="305"/>
      <c r="ER133" s="264" t="str">
        <f ca="1">IF(AND(ED133&lt;&gt;"",EM133&lt;&gt;""),IF(ED133*EM133=0,"",ED133*EM133),"")</f>
        <v/>
      </c>
      <c r="ES133" s="265"/>
      <c r="ET133" s="265"/>
      <c r="EU133" s="265"/>
      <c r="EV133" s="265"/>
      <c r="EW133" s="265"/>
      <c r="EX133" s="265"/>
      <c r="EY133" s="265"/>
      <c r="EZ133" s="265"/>
      <c r="FA133" s="265"/>
      <c r="FB133" s="281"/>
      <c r="FC133" s="258"/>
      <c r="FD133" s="259"/>
      <c r="FE133" s="259"/>
      <c r="FF133" s="260"/>
      <c r="FG133" s="64"/>
    </row>
    <row r="134" spans="2:163" ht="18" customHeight="1" thickBot="1" x14ac:dyDescent="0.2">
      <c r="B134" s="244"/>
      <c r="C134" s="244"/>
      <c r="D134" s="244"/>
      <c r="E134" s="268" t="str">
        <f>IF(B134="","",TEXT(TEXT(請求書!$D$15,"YYYY/MM") &amp; "/" &amp; TEXT(B134,"00"),"AAA"))</f>
        <v/>
      </c>
      <c r="F134" s="269"/>
      <c r="G134" s="269"/>
      <c r="H134" s="270"/>
      <c r="I134" s="271"/>
      <c r="J134" s="271"/>
      <c r="K134" s="271"/>
      <c r="L134" s="271"/>
      <c r="M134" s="271"/>
      <c r="N134" s="271"/>
      <c r="O134" s="272" t="str">
        <f t="shared" si="108"/>
        <v/>
      </c>
      <c r="P134" s="272"/>
      <c r="Q134" s="273" t="str">
        <f t="shared" si="112"/>
        <v/>
      </c>
      <c r="R134" s="274"/>
      <c r="S134" s="274"/>
      <c r="T134" s="274"/>
      <c r="U134" s="274"/>
      <c r="V134" s="275"/>
      <c r="W134" s="276" t="str">
        <f t="shared" si="109"/>
        <v/>
      </c>
      <c r="X134" s="277"/>
      <c r="Y134" s="277"/>
      <c r="Z134" s="277"/>
      <c r="AA134" s="278"/>
      <c r="AB134" s="249"/>
      <c r="AC134" s="250"/>
      <c r="AD134" s="249"/>
      <c r="AE134" s="250"/>
      <c r="AF134" s="251" t="str">
        <f t="shared" si="99"/>
        <v/>
      </c>
      <c r="AG134" s="252"/>
      <c r="AH134" s="253"/>
      <c r="AI134" s="254" t="str">
        <f t="shared" si="113"/>
        <v/>
      </c>
      <c r="AJ134" s="255"/>
      <c r="AK134" s="256"/>
      <c r="AL134" s="254" t="str">
        <f t="shared" si="111"/>
        <v/>
      </c>
      <c r="AM134" s="255"/>
      <c r="AN134" s="256"/>
      <c r="AO134" s="257"/>
      <c r="AP134" s="257"/>
      <c r="AQ134" s="257"/>
      <c r="AR134" s="257"/>
      <c r="AS134" s="244"/>
      <c r="AT134" s="244"/>
      <c r="AU134" s="244"/>
      <c r="AV134" s="244"/>
      <c r="AW134" s="100"/>
      <c r="AX134" s="90" t="e">
        <f t="shared" ca="1" si="64"/>
        <v>#N/A</v>
      </c>
      <c r="AY134" s="124" t="str">
        <f t="shared" si="100"/>
        <v/>
      </c>
      <c r="AZ134" s="125" t="str">
        <f t="shared" si="101"/>
        <v/>
      </c>
      <c r="BA134" s="126" t="str">
        <f t="shared" si="102"/>
        <v/>
      </c>
      <c r="BB134" s="126" t="str">
        <f t="shared" si="103"/>
        <v/>
      </c>
      <c r="BC134" s="127" t="str">
        <f t="shared" si="67"/>
        <v/>
      </c>
      <c r="BD134" s="127" t="str">
        <f t="shared" si="68"/>
        <v/>
      </c>
      <c r="BE134" s="126" t="str">
        <f t="shared" si="69"/>
        <v/>
      </c>
      <c r="BF134" s="126" t="str">
        <f t="shared" si="70"/>
        <v/>
      </c>
      <c r="BG134" s="128" t="str">
        <f t="shared" si="94"/>
        <v/>
      </c>
      <c r="BH134" s="124" t="str">
        <f t="shared" si="62"/>
        <v/>
      </c>
      <c r="BI134" s="128" t="e">
        <f ca="1">IF(AND($AX134&lt;&gt;"",BE134&lt;&gt;"",BG134&gt;=IF(BG135="",0,BG135)),SUM(INDIRECT("bh"&amp;ROW()-BG134+1):BH134),"")</f>
        <v>#N/A</v>
      </c>
      <c r="BJ134" s="128" t="e">
        <f t="shared" ca="1" si="71"/>
        <v>#N/A</v>
      </c>
      <c r="BK134" s="128" t="e">
        <f t="shared" ca="1" si="72"/>
        <v>#N/A</v>
      </c>
      <c r="BL134" s="128" t="e">
        <f ca="1">IF(BK134="","",LEFT(AX134,3)&amp;TEXT(VLOOKUP(BK134,基本設定!$D$3:$E$50,2,FALSE),"000"))</f>
        <v>#N/A</v>
      </c>
      <c r="BM134" s="128" t="e">
        <f ca="1">IF(BL134="","",VLOOKUP(BL134,単価設定!$A$3:$F$477,6,FALSE))</f>
        <v>#N/A</v>
      </c>
      <c r="BN134" s="128" t="str">
        <f t="shared" si="95"/>
        <v/>
      </c>
      <c r="BO134" s="128" t="str">
        <f t="shared" si="73"/>
        <v/>
      </c>
      <c r="BP134" s="124" t="str">
        <f t="shared" si="104"/>
        <v/>
      </c>
      <c r="BQ134" s="128" t="str">
        <f t="shared" si="105"/>
        <v/>
      </c>
      <c r="BR134" s="129" t="str">
        <f t="shared" si="106"/>
        <v/>
      </c>
      <c r="BS134" s="129" t="str">
        <f t="shared" si="107"/>
        <v/>
      </c>
      <c r="BT134" s="127" t="str">
        <f t="shared" si="74"/>
        <v/>
      </c>
      <c r="BU134" s="127" t="str">
        <f t="shared" si="75"/>
        <v/>
      </c>
      <c r="BV134" s="126" t="str">
        <f t="shared" si="76"/>
        <v/>
      </c>
      <c r="BW134" s="126" t="str">
        <f t="shared" si="77"/>
        <v/>
      </c>
      <c r="BX134" s="128" t="str">
        <f t="shared" si="96"/>
        <v/>
      </c>
      <c r="BY134" s="124" t="str">
        <f t="shared" si="63"/>
        <v/>
      </c>
      <c r="BZ134" s="128" t="e">
        <f ca="1">IF(AND($AX134&lt;&gt;"",BV134&lt;&gt;"",BX134&gt;=IF(BX135="",0,BX135)),SUM(INDIRECT("by" &amp; ROW()-BX134+1):BY134),"")</f>
        <v>#N/A</v>
      </c>
      <c r="CA134" s="128" t="e">
        <f t="shared" ca="1" si="78"/>
        <v>#N/A</v>
      </c>
      <c r="CB134" s="128" t="e">
        <f t="shared" ca="1" si="79"/>
        <v>#N/A</v>
      </c>
      <c r="CC134" s="128" t="e">
        <f ca="1">IF(CB134="","",LEFT($AX134,3)&amp;TEXT(VLOOKUP(CB134,基本設定!$D$3:$E$50,2,FALSE),"100"))</f>
        <v>#N/A</v>
      </c>
      <c r="CD134" s="128" t="e">
        <f ca="1">IF(CC134="","",VLOOKUP(CC134,単価設定!$A$3:$F$477,6,FALSE))</f>
        <v>#N/A</v>
      </c>
      <c r="CE134" s="128" t="str">
        <f t="shared" si="97"/>
        <v/>
      </c>
      <c r="CF134" s="128" t="str">
        <f t="shared" si="80"/>
        <v/>
      </c>
      <c r="CG134" s="128" t="e">
        <f t="shared" ca="1" si="114"/>
        <v>#N/A</v>
      </c>
      <c r="CH134" s="128" t="e">
        <f ca="1">IF(CG134="","",VLOOKUP(CG134,単価設定!$A$3:$F$478,6,FALSE))</f>
        <v>#N/A</v>
      </c>
      <c r="CI134" s="128" t="e">
        <f t="shared" ca="1" si="115"/>
        <v>#N/A</v>
      </c>
      <c r="CJ134" s="128" t="e">
        <f ca="1">IF(CI134="","",VLOOKUP(CI134,単価設定!$A$3:$F$478,6,FALSE))</f>
        <v>#N/A</v>
      </c>
      <c r="CK134" s="128" t="e">
        <f t="shared" ca="1" si="81"/>
        <v>#N/A</v>
      </c>
      <c r="CL134" s="128" t="e">
        <f ca="1">SUM(CK$15:$CK134)</f>
        <v>#N/A</v>
      </c>
      <c r="CM134" s="128" t="e">
        <f t="shared" ca="1" si="82"/>
        <v>#N/A</v>
      </c>
      <c r="CN134" s="128" t="e">
        <f t="shared" ca="1" si="98"/>
        <v>#N/A</v>
      </c>
      <c r="CO134" s="128" t="e">
        <f t="shared" ca="1" si="83"/>
        <v>#N/A</v>
      </c>
      <c r="CP134" s="146" t="e">
        <f t="shared" ca="1" si="84"/>
        <v>#N/A</v>
      </c>
      <c r="CQ134" s="146" t="e">
        <f t="shared" ca="1" si="85"/>
        <v>#N/A</v>
      </c>
      <c r="CR134" s="146" t="e">
        <f t="shared" ca="1" si="86"/>
        <v>#N/A</v>
      </c>
      <c r="CS134" s="146" t="e">
        <f t="shared" ca="1" si="87"/>
        <v>#N/A</v>
      </c>
      <c r="CT134" s="128" t="e">
        <f ca="1">IF(BL134&lt;&gt;"",IF(COUNTIF(BL$15:BL134,BL134)=1,ROW(),""),"")</f>
        <v>#N/A</v>
      </c>
      <c r="CU134" s="128" t="e">
        <f ca="1">IF(CB134&lt;&gt;"",IF(COUNTIF(CB$15:CB134,CB134)=1,ROW(),""),"")</f>
        <v>#N/A</v>
      </c>
      <c r="CV134" s="128" t="e">
        <f ca="1">IF(CG134&lt;&gt;"",IF(COUNTIF(CG$15:CG134,CG134)=1,ROW(),""),"")</f>
        <v>#N/A</v>
      </c>
      <c r="CW134" s="146" t="e">
        <f ca="1">IF(CI134&lt;&gt;"",IF(COUNTIF(CI$15:CI134,CI134)=1,ROW(),""),"")</f>
        <v>#N/A</v>
      </c>
      <c r="CX134" s="128" t="str">
        <f t="shared" ca="1" si="88"/>
        <v/>
      </c>
      <c r="CY134" s="128" t="str">
        <f t="shared" ca="1" si="89"/>
        <v/>
      </c>
      <c r="CZ134" s="128" t="str">
        <f t="shared" ca="1" si="90"/>
        <v/>
      </c>
      <c r="DA134" s="146" t="str">
        <f t="shared" ca="1" si="91"/>
        <v/>
      </c>
      <c r="DD134" s="65"/>
      <c r="DE134" s="326"/>
      <c r="DF134" s="327"/>
      <c r="DG134" s="328"/>
      <c r="DH134" s="211"/>
      <c r="DI134" s="212"/>
      <c r="DJ134" s="212"/>
      <c r="DK134" s="212"/>
      <c r="DL134" s="212"/>
      <c r="DM134" s="212"/>
      <c r="DN134" s="212"/>
      <c r="DO134" s="212"/>
      <c r="DP134" s="213"/>
      <c r="DQ134" s="309"/>
      <c r="DR134" s="310"/>
      <c r="DS134" s="310"/>
      <c r="DT134" s="310"/>
      <c r="DU134" s="310"/>
      <c r="DV134" s="310"/>
      <c r="DW134" s="310"/>
      <c r="DX134" s="310"/>
      <c r="DY134" s="310"/>
      <c r="DZ134" s="310"/>
      <c r="EA134" s="310"/>
      <c r="EB134" s="310"/>
      <c r="EC134" s="311"/>
      <c r="ED134" s="297"/>
      <c r="EE134" s="298"/>
      <c r="EF134" s="298"/>
      <c r="EG134" s="298"/>
      <c r="EH134" s="298"/>
      <c r="EI134" s="298"/>
      <c r="EJ134" s="298"/>
      <c r="EK134" s="298"/>
      <c r="EL134" s="299"/>
      <c r="EM134" s="211"/>
      <c r="EN134" s="212"/>
      <c r="EO134" s="212"/>
      <c r="EP134" s="212"/>
      <c r="EQ134" s="213"/>
      <c r="ER134" s="297"/>
      <c r="ES134" s="298"/>
      <c r="ET134" s="298"/>
      <c r="EU134" s="298"/>
      <c r="EV134" s="298"/>
      <c r="EW134" s="298"/>
      <c r="EX134" s="298"/>
      <c r="EY134" s="298"/>
      <c r="EZ134" s="298"/>
      <c r="FA134" s="298"/>
      <c r="FB134" s="299"/>
      <c r="FC134" s="300"/>
      <c r="FD134" s="301"/>
      <c r="FE134" s="301"/>
      <c r="FF134" s="302"/>
      <c r="FG134" s="64"/>
    </row>
    <row r="135" spans="2:163" ht="18" customHeight="1" thickTop="1" x14ac:dyDescent="0.15">
      <c r="B135" s="244"/>
      <c r="C135" s="244"/>
      <c r="D135" s="244"/>
      <c r="E135" s="268" t="str">
        <f>IF(B135="","",TEXT(TEXT(請求書!$D$15,"YYYY/MM") &amp; "/" &amp; TEXT(B135,"00"),"AAA"))</f>
        <v/>
      </c>
      <c r="F135" s="269"/>
      <c r="G135" s="269"/>
      <c r="H135" s="270"/>
      <c r="I135" s="271"/>
      <c r="J135" s="271"/>
      <c r="K135" s="271"/>
      <c r="L135" s="271"/>
      <c r="M135" s="271"/>
      <c r="N135" s="271"/>
      <c r="O135" s="272" t="str">
        <f t="shared" si="108"/>
        <v/>
      </c>
      <c r="P135" s="272"/>
      <c r="Q135" s="273" t="str">
        <f t="shared" si="112"/>
        <v/>
      </c>
      <c r="R135" s="274"/>
      <c r="S135" s="274"/>
      <c r="T135" s="274"/>
      <c r="U135" s="274"/>
      <c r="V135" s="275"/>
      <c r="W135" s="276" t="str">
        <f t="shared" si="109"/>
        <v/>
      </c>
      <c r="X135" s="277"/>
      <c r="Y135" s="277"/>
      <c r="Z135" s="277"/>
      <c r="AA135" s="278"/>
      <c r="AB135" s="249"/>
      <c r="AC135" s="250"/>
      <c r="AD135" s="249"/>
      <c r="AE135" s="250"/>
      <c r="AF135" s="251" t="str">
        <f t="shared" si="99"/>
        <v/>
      </c>
      <c r="AG135" s="252"/>
      <c r="AH135" s="253"/>
      <c r="AI135" s="254" t="str">
        <f t="shared" si="113"/>
        <v/>
      </c>
      <c r="AJ135" s="255"/>
      <c r="AK135" s="256"/>
      <c r="AL135" s="254" t="str">
        <f t="shared" si="111"/>
        <v/>
      </c>
      <c r="AM135" s="255"/>
      <c r="AN135" s="256"/>
      <c r="AO135" s="257"/>
      <c r="AP135" s="257"/>
      <c r="AQ135" s="257"/>
      <c r="AR135" s="257"/>
      <c r="AS135" s="244"/>
      <c r="AT135" s="244"/>
      <c r="AU135" s="244"/>
      <c r="AV135" s="244"/>
      <c r="AW135" s="100"/>
      <c r="AX135" s="90" t="e">
        <f t="shared" ca="1" si="64"/>
        <v>#N/A</v>
      </c>
      <c r="AY135" s="124" t="str">
        <f t="shared" si="100"/>
        <v/>
      </c>
      <c r="AZ135" s="125" t="str">
        <f t="shared" si="101"/>
        <v/>
      </c>
      <c r="BA135" s="126" t="str">
        <f t="shared" si="102"/>
        <v/>
      </c>
      <c r="BB135" s="126" t="str">
        <f t="shared" si="103"/>
        <v/>
      </c>
      <c r="BC135" s="127" t="str">
        <f t="shared" si="67"/>
        <v/>
      </c>
      <c r="BD135" s="127" t="str">
        <f t="shared" si="68"/>
        <v/>
      </c>
      <c r="BE135" s="126" t="str">
        <f t="shared" si="69"/>
        <v/>
      </c>
      <c r="BF135" s="126" t="str">
        <f t="shared" si="70"/>
        <v/>
      </c>
      <c r="BG135" s="128" t="str">
        <f t="shared" si="94"/>
        <v/>
      </c>
      <c r="BH135" s="124" t="str">
        <f t="shared" si="62"/>
        <v/>
      </c>
      <c r="BI135" s="128" t="e">
        <f ca="1">IF(AND($AX135&lt;&gt;"",BE135&lt;&gt;"",BG135&gt;=IF(BG136="",0,BG136)),SUM(INDIRECT("bh"&amp;ROW()-BG135+1):BH135),"")</f>
        <v>#N/A</v>
      </c>
      <c r="BJ135" s="128" t="e">
        <f t="shared" ca="1" si="71"/>
        <v>#N/A</v>
      </c>
      <c r="BK135" s="128" t="e">
        <f t="shared" ca="1" si="72"/>
        <v>#N/A</v>
      </c>
      <c r="BL135" s="128" t="e">
        <f ca="1">IF(BK135="","",LEFT(AX135,3)&amp;TEXT(VLOOKUP(BK135,基本設定!$D$3:$E$50,2,FALSE),"000"))</f>
        <v>#N/A</v>
      </c>
      <c r="BM135" s="128" t="e">
        <f ca="1">IF(BL135="","",VLOOKUP(BL135,単価設定!$A$3:$F$477,6,FALSE))</f>
        <v>#N/A</v>
      </c>
      <c r="BN135" s="128" t="str">
        <f t="shared" si="95"/>
        <v/>
      </c>
      <c r="BO135" s="128" t="str">
        <f t="shared" si="73"/>
        <v/>
      </c>
      <c r="BP135" s="124" t="str">
        <f t="shared" si="104"/>
        <v/>
      </c>
      <c r="BQ135" s="128" t="str">
        <f t="shared" si="105"/>
        <v/>
      </c>
      <c r="BR135" s="129" t="str">
        <f t="shared" si="106"/>
        <v/>
      </c>
      <c r="BS135" s="129" t="str">
        <f t="shared" si="107"/>
        <v/>
      </c>
      <c r="BT135" s="127" t="str">
        <f t="shared" si="74"/>
        <v/>
      </c>
      <c r="BU135" s="127" t="str">
        <f t="shared" si="75"/>
        <v/>
      </c>
      <c r="BV135" s="126" t="str">
        <f t="shared" si="76"/>
        <v/>
      </c>
      <c r="BW135" s="126" t="str">
        <f t="shared" si="77"/>
        <v/>
      </c>
      <c r="BX135" s="128" t="str">
        <f t="shared" si="96"/>
        <v/>
      </c>
      <c r="BY135" s="124" t="str">
        <f t="shared" si="63"/>
        <v/>
      </c>
      <c r="BZ135" s="128" t="e">
        <f ca="1">IF(AND($AX135&lt;&gt;"",BV135&lt;&gt;"",BX135&gt;=IF(BX136="",0,BX136)),SUM(INDIRECT("by" &amp; ROW()-BX135+1):BY135),"")</f>
        <v>#N/A</v>
      </c>
      <c r="CA135" s="128" t="e">
        <f t="shared" ca="1" si="78"/>
        <v>#N/A</v>
      </c>
      <c r="CB135" s="128" t="e">
        <f t="shared" ca="1" si="79"/>
        <v>#N/A</v>
      </c>
      <c r="CC135" s="128" t="e">
        <f ca="1">IF(CB135="","",LEFT($AX135,3)&amp;TEXT(VLOOKUP(CB135,基本設定!$D$3:$E$50,2,FALSE),"100"))</f>
        <v>#N/A</v>
      </c>
      <c r="CD135" s="128" t="e">
        <f ca="1">IF(CC135="","",VLOOKUP(CC135,単価設定!$A$3:$F$477,6,FALSE))</f>
        <v>#N/A</v>
      </c>
      <c r="CE135" s="128" t="str">
        <f t="shared" si="97"/>
        <v/>
      </c>
      <c r="CF135" s="128" t="str">
        <f t="shared" si="80"/>
        <v/>
      </c>
      <c r="CG135" s="128" t="e">
        <f t="shared" ca="1" si="114"/>
        <v>#N/A</v>
      </c>
      <c r="CH135" s="128" t="e">
        <f ca="1">IF(CG135="","",VLOOKUP(CG135,単価設定!$A$3:$F$478,6,FALSE))</f>
        <v>#N/A</v>
      </c>
      <c r="CI135" s="128" t="e">
        <f t="shared" ca="1" si="115"/>
        <v>#N/A</v>
      </c>
      <c r="CJ135" s="128" t="e">
        <f ca="1">IF(CI135="","",VLOOKUP(CI135,単価設定!$A$3:$F$478,6,FALSE))</f>
        <v>#N/A</v>
      </c>
      <c r="CK135" s="128" t="e">
        <f t="shared" ca="1" si="81"/>
        <v>#N/A</v>
      </c>
      <c r="CL135" s="128" t="e">
        <f ca="1">SUM(CK$15:$CK135)</f>
        <v>#N/A</v>
      </c>
      <c r="CM135" s="128" t="e">
        <f t="shared" ca="1" si="82"/>
        <v>#N/A</v>
      </c>
      <c r="CN135" s="128" t="e">
        <f t="shared" ca="1" si="98"/>
        <v>#N/A</v>
      </c>
      <c r="CO135" s="128" t="e">
        <f t="shared" ca="1" si="83"/>
        <v>#N/A</v>
      </c>
      <c r="CP135" s="146" t="e">
        <f t="shared" ca="1" si="84"/>
        <v>#N/A</v>
      </c>
      <c r="CQ135" s="146" t="e">
        <f t="shared" ca="1" si="85"/>
        <v>#N/A</v>
      </c>
      <c r="CR135" s="146" t="e">
        <f t="shared" ca="1" si="86"/>
        <v>#N/A</v>
      </c>
      <c r="CS135" s="146" t="e">
        <f t="shared" ca="1" si="87"/>
        <v>#N/A</v>
      </c>
      <c r="CT135" s="128" t="e">
        <f ca="1">IF(BL135&lt;&gt;"",IF(COUNTIF(BL$15:BL135,BL135)=1,ROW(),""),"")</f>
        <v>#N/A</v>
      </c>
      <c r="CU135" s="128" t="e">
        <f ca="1">IF(CB135&lt;&gt;"",IF(COUNTIF(CB$15:CB135,CB135)=1,ROW(),""),"")</f>
        <v>#N/A</v>
      </c>
      <c r="CV135" s="128" t="e">
        <f ca="1">IF(CG135&lt;&gt;"",IF(COUNTIF(CG$15:CG135,CG135)=1,ROW(),""),"")</f>
        <v>#N/A</v>
      </c>
      <c r="CW135" s="146" t="e">
        <f ca="1">IF(CI135&lt;&gt;"",IF(COUNTIF(CI$15:CI135,CI135)=1,ROW(),""),"")</f>
        <v>#N/A</v>
      </c>
      <c r="CX135" s="128" t="str">
        <f t="shared" ca="1" si="88"/>
        <v/>
      </c>
      <c r="CY135" s="128" t="str">
        <f t="shared" ca="1" si="89"/>
        <v/>
      </c>
      <c r="CZ135" s="128" t="str">
        <f t="shared" ca="1" si="90"/>
        <v/>
      </c>
      <c r="DA135" s="146" t="str">
        <f t="shared" ca="1" si="91"/>
        <v/>
      </c>
      <c r="DD135" s="65"/>
      <c r="DE135" s="326"/>
      <c r="DF135" s="327"/>
      <c r="DG135" s="328"/>
      <c r="DH135" s="287" t="s">
        <v>135</v>
      </c>
      <c r="DI135" s="288"/>
      <c r="DJ135" s="288"/>
      <c r="DK135" s="288"/>
      <c r="DL135" s="288"/>
      <c r="DM135" s="288"/>
      <c r="DN135" s="288"/>
      <c r="DO135" s="288"/>
      <c r="DP135" s="288"/>
      <c r="DQ135" s="288"/>
      <c r="DR135" s="288"/>
      <c r="DS135" s="288"/>
      <c r="DT135" s="288"/>
      <c r="DU135" s="288"/>
      <c r="DV135" s="288"/>
      <c r="DW135" s="288"/>
      <c r="DX135" s="288"/>
      <c r="DY135" s="288"/>
      <c r="DZ135" s="288"/>
      <c r="EA135" s="288"/>
      <c r="EB135" s="288"/>
      <c r="EC135" s="288"/>
      <c r="ED135" s="288"/>
      <c r="EE135" s="288"/>
      <c r="EF135" s="288"/>
      <c r="EG135" s="288"/>
      <c r="EH135" s="288"/>
      <c r="EI135" s="288"/>
      <c r="EJ135" s="288"/>
      <c r="EK135" s="288"/>
      <c r="EL135" s="288"/>
      <c r="EM135" s="288"/>
      <c r="EN135" s="288"/>
      <c r="EO135" s="288"/>
      <c r="EP135" s="288"/>
      <c r="EQ135" s="289"/>
      <c r="ER135" s="290" t="s">
        <v>130</v>
      </c>
      <c r="ES135" s="292">
        <f ca="1">SUM(ER115:FB134)+ES86</f>
        <v>0</v>
      </c>
      <c r="ET135" s="292"/>
      <c r="EU135" s="292"/>
      <c r="EV135" s="292"/>
      <c r="EW135" s="292"/>
      <c r="EX135" s="292"/>
      <c r="EY135" s="292"/>
      <c r="EZ135" s="292"/>
      <c r="FA135" s="292"/>
      <c r="FB135" s="293"/>
      <c r="FC135" s="294"/>
      <c r="FD135" s="295"/>
      <c r="FE135" s="295"/>
      <c r="FF135" s="296"/>
      <c r="FG135" s="64"/>
    </row>
    <row r="136" spans="2:163" ht="18" customHeight="1" x14ac:dyDescent="0.15">
      <c r="B136" s="244"/>
      <c r="C136" s="244"/>
      <c r="D136" s="244"/>
      <c r="E136" s="268" t="str">
        <f>IF(B136="","",TEXT(TEXT(請求書!$D$15,"YYYY/MM") &amp; "/" &amp; TEXT(B136,"00"),"AAA"))</f>
        <v/>
      </c>
      <c r="F136" s="269"/>
      <c r="G136" s="269"/>
      <c r="H136" s="270"/>
      <c r="I136" s="271"/>
      <c r="J136" s="271"/>
      <c r="K136" s="271"/>
      <c r="L136" s="271"/>
      <c r="M136" s="271"/>
      <c r="N136" s="271"/>
      <c r="O136" s="272" t="str">
        <f t="shared" si="108"/>
        <v/>
      </c>
      <c r="P136" s="272"/>
      <c r="Q136" s="273" t="str">
        <f t="shared" si="112"/>
        <v/>
      </c>
      <c r="R136" s="274"/>
      <c r="S136" s="274"/>
      <c r="T136" s="274"/>
      <c r="U136" s="274"/>
      <c r="V136" s="275"/>
      <c r="W136" s="276" t="str">
        <f t="shared" si="109"/>
        <v/>
      </c>
      <c r="X136" s="277"/>
      <c r="Y136" s="277"/>
      <c r="Z136" s="277"/>
      <c r="AA136" s="278"/>
      <c r="AB136" s="249"/>
      <c r="AC136" s="250"/>
      <c r="AD136" s="249"/>
      <c r="AE136" s="250"/>
      <c r="AF136" s="251" t="str">
        <f t="shared" si="99"/>
        <v/>
      </c>
      <c r="AG136" s="252"/>
      <c r="AH136" s="253"/>
      <c r="AI136" s="254" t="str">
        <f t="shared" si="113"/>
        <v/>
      </c>
      <c r="AJ136" s="255"/>
      <c r="AK136" s="256"/>
      <c r="AL136" s="254" t="str">
        <f t="shared" si="111"/>
        <v/>
      </c>
      <c r="AM136" s="255"/>
      <c r="AN136" s="256"/>
      <c r="AO136" s="257"/>
      <c r="AP136" s="257"/>
      <c r="AQ136" s="257"/>
      <c r="AR136" s="257"/>
      <c r="AS136" s="244"/>
      <c r="AT136" s="244"/>
      <c r="AU136" s="244"/>
      <c r="AV136" s="244"/>
      <c r="AW136" s="100"/>
      <c r="AX136" s="90" t="e">
        <f t="shared" ca="1" si="64"/>
        <v>#N/A</v>
      </c>
      <c r="AY136" s="124" t="str">
        <f t="shared" si="100"/>
        <v/>
      </c>
      <c r="AZ136" s="125" t="str">
        <f t="shared" si="101"/>
        <v/>
      </c>
      <c r="BA136" s="126" t="str">
        <f t="shared" si="102"/>
        <v/>
      </c>
      <c r="BB136" s="126" t="str">
        <f t="shared" si="103"/>
        <v/>
      </c>
      <c r="BC136" s="127" t="str">
        <f t="shared" si="67"/>
        <v/>
      </c>
      <c r="BD136" s="127" t="str">
        <f t="shared" si="68"/>
        <v/>
      </c>
      <c r="BE136" s="126" t="str">
        <f t="shared" si="69"/>
        <v/>
      </c>
      <c r="BF136" s="126" t="str">
        <f t="shared" si="70"/>
        <v/>
      </c>
      <c r="BG136" s="128" t="str">
        <f t="shared" si="94"/>
        <v/>
      </c>
      <c r="BH136" s="124" t="str">
        <f t="shared" si="62"/>
        <v/>
      </c>
      <c r="BI136" s="128" t="e">
        <f ca="1">IF(AND($AX136&lt;&gt;"",BE136&lt;&gt;"",BG136&gt;=IF(BG137="",0,BG137)),SUM(INDIRECT("bh"&amp;ROW()-BG136+1):BH136),"")</f>
        <v>#N/A</v>
      </c>
      <c r="BJ136" s="128" t="e">
        <f t="shared" ca="1" si="71"/>
        <v>#N/A</v>
      </c>
      <c r="BK136" s="128" t="e">
        <f t="shared" ca="1" si="72"/>
        <v>#N/A</v>
      </c>
      <c r="BL136" s="128" t="e">
        <f ca="1">IF(BK136="","",LEFT(AX136,3)&amp;TEXT(VLOOKUP(BK136,基本設定!$D$3:$E$50,2,FALSE),"000"))</f>
        <v>#N/A</v>
      </c>
      <c r="BM136" s="128" t="e">
        <f ca="1">IF(BL136="","",VLOOKUP(BL136,単価設定!$A$3:$F$477,6,FALSE))</f>
        <v>#N/A</v>
      </c>
      <c r="BN136" s="128" t="str">
        <f t="shared" si="95"/>
        <v/>
      </c>
      <c r="BO136" s="128" t="str">
        <f t="shared" si="73"/>
        <v/>
      </c>
      <c r="BP136" s="124" t="str">
        <f t="shared" si="104"/>
        <v/>
      </c>
      <c r="BQ136" s="128" t="str">
        <f t="shared" si="105"/>
        <v/>
      </c>
      <c r="BR136" s="129" t="str">
        <f t="shared" si="106"/>
        <v/>
      </c>
      <c r="BS136" s="129" t="str">
        <f t="shared" si="107"/>
        <v/>
      </c>
      <c r="BT136" s="127" t="str">
        <f t="shared" si="74"/>
        <v/>
      </c>
      <c r="BU136" s="127" t="str">
        <f t="shared" si="75"/>
        <v/>
      </c>
      <c r="BV136" s="126" t="str">
        <f t="shared" si="76"/>
        <v/>
      </c>
      <c r="BW136" s="126" t="str">
        <f t="shared" si="77"/>
        <v/>
      </c>
      <c r="BX136" s="128" t="str">
        <f t="shared" si="96"/>
        <v/>
      </c>
      <c r="BY136" s="124" t="str">
        <f t="shared" si="63"/>
        <v/>
      </c>
      <c r="BZ136" s="128" t="e">
        <f ca="1">IF(AND($AX136&lt;&gt;"",BV136&lt;&gt;"",BX136&gt;=IF(BX137="",0,BX137)),SUM(INDIRECT("by" &amp; ROW()-BX136+1):BY136),"")</f>
        <v>#N/A</v>
      </c>
      <c r="CA136" s="128" t="e">
        <f t="shared" ca="1" si="78"/>
        <v>#N/A</v>
      </c>
      <c r="CB136" s="128" t="e">
        <f t="shared" ca="1" si="79"/>
        <v>#N/A</v>
      </c>
      <c r="CC136" s="128" t="e">
        <f ca="1">IF(CB136="","",LEFT($AX136,3)&amp;TEXT(VLOOKUP(CB136,基本設定!$D$3:$E$50,2,FALSE),"100"))</f>
        <v>#N/A</v>
      </c>
      <c r="CD136" s="128" t="e">
        <f ca="1">IF(CC136="","",VLOOKUP(CC136,単価設定!$A$3:$F$477,6,FALSE))</f>
        <v>#N/A</v>
      </c>
      <c r="CE136" s="128" t="str">
        <f t="shared" si="97"/>
        <v/>
      </c>
      <c r="CF136" s="128" t="str">
        <f t="shared" si="80"/>
        <v/>
      </c>
      <c r="CG136" s="128" t="e">
        <f t="shared" ca="1" si="114"/>
        <v>#N/A</v>
      </c>
      <c r="CH136" s="128" t="e">
        <f ca="1">IF(CG136="","",VLOOKUP(CG136,単価設定!$A$3:$F$478,6,FALSE))</f>
        <v>#N/A</v>
      </c>
      <c r="CI136" s="128" t="e">
        <f t="shared" ca="1" si="115"/>
        <v>#N/A</v>
      </c>
      <c r="CJ136" s="128" t="e">
        <f ca="1">IF(CI136="","",VLOOKUP(CI136,単価設定!$A$3:$F$478,6,FALSE))</f>
        <v>#N/A</v>
      </c>
      <c r="CK136" s="128" t="e">
        <f t="shared" ca="1" si="81"/>
        <v>#N/A</v>
      </c>
      <c r="CL136" s="128" t="e">
        <f ca="1">SUM(CK$15:$CK136)</f>
        <v>#N/A</v>
      </c>
      <c r="CM136" s="128" t="e">
        <f t="shared" ca="1" si="82"/>
        <v>#N/A</v>
      </c>
      <c r="CN136" s="128" t="e">
        <f t="shared" ca="1" si="98"/>
        <v>#N/A</v>
      </c>
      <c r="CO136" s="128" t="e">
        <f t="shared" ca="1" si="83"/>
        <v>#N/A</v>
      </c>
      <c r="CP136" s="146" t="e">
        <f t="shared" ca="1" si="84"/>
        <v>#N/A</v>
      </c>
      <c r="CQ136" s="146" t="e">
        <f t="shared" ca="1" si="85"/>
        <v>#N/A</v>
      </c>
      <c r="CR136" s="146" t="e">
        <f t="shared" ca="1" si="86"/>
        <v>#N/A</v>
      </c>
      <c r="CS136" s="146" t="e">
        <f t="shared" ca="1" si="87"/>
        <v>#N/A</v>
      </c>
      <c r="CT136" s="128" t="e">
        <f ca="1">IF(BL136&lt;&gt;"",IF(COUNTIF(BL$15:BL136,BL136)=1,ROW(),""),"")</f>
        <v>#N/A</v>
      </c>
      <c r="CU136" s="128" t="e">
        <f ca="1">IF(CB136&lt;&gt;"",IF(COUNTIF(CB$15:CB136,CB136)=1,ROW(),""),"")</f>
        <v>#N/A</v>
      </c>
      <c r="CV136" s="128" t="e">
        <f ca="1">IF(CG136&lt;&gt;"",IF(COUNTIF(CG$15:CG136,CG136)=1,ROW(),""),"")</f>
        <v>#N/A</v>
      </c>
      <c r="CW136" s="146" t="e">
        <f ca="1">IF(CI136&lt;&gt;"",IF(COUNTIF(CI$15:CI136,CI136)=1,ROW(),""),"")</f>
        <v>#N/A</v>
      </c>
      <c r="CX136" s="128" t="str">
        <f t="shared" ca="1" si="88"/>
        <v/>
      </c>
      <c r="CY136" s="128" t="str">
        <f t="shared" ca="1" si="89"/>
        <v/>
      </c>
      <c r="CZ136" s="128" t="str">
        <f t="shared" ca="1" si="90"/>
        <v/>
      </c>
      <c r="DA136" s="146" t="str">
        <f t="shared" ca="1" si="91"/>
        <v/>
      </c>
      <c r="DD136" s="65"/>
      <c r="DE136" s="329"/>
      <c r="DF136" s="330"/>
      <c r="DG136" s="331"/>
      <c r="DH136" s="211"/>
      <c r="DI136" s="212"/>
      <c r="DJ136" s="212"/>
      <c r="DK136" s="212"/>
      <c r="DL136" s="212"/>
      <c r="DM136" s="212"/>
      <c r="DN136" s="212"/>
      <c r="DO136" s="212"/>
      <c r="DP136" s="212"/>
      <c r="DQ136" s="212"/>
      <c r="DR136" s="212"/>
      <c r="DS136" s="212"/>
      <c r="DT136" s="212"/>
      <c r="DU136" s="212"/>
      <c r="DV136" s="212"/>
      <c r="DW136" s="212"/>
      <c r="DX136" s="212"/>
      <c r="DY136" s="212"/>
      <c r="DZ136" s="212"/>
      <c r="EA136" s="212"/>
      <c r="EB136" s="212"/>
      <c r="EC136" s="212"/>
      <c r="ED136" s="212"/>
      <c r="EE136" s="212"/>
      <c r="EF136" s="212"/>
      <c r="EG136" s="212"/>
      <c r="EH136" s="212"/>
      <c r="EI136" s="212"/>
      <c r="EJ136" s="212"/>
      <c r="EK136" s="212"/>
      <c r="EL136" s="212"/>
      <c r="EM136" s="212"/>
      <c r="EN136" s="212"/>
      <c r="EO136" s="212"/>
      <c r="EP136" s="212"/>
      <c r="EQ136" s="213"/>
      <c r="ER136" s="291"/>
      <c r="ES136" s="267"/>
      <c r="ET136" s="267"/>
      <c r="EU136" s="267"/>
      <c r="EV136" s="267"/>
      <c r="EW136" s="267"/>
      <c r="EX136" s="267"/>
      <c r="EY136" s="267"/>
      <c r="EZ136" s="267"/>
      <c r="FA136" s="267"/>
      <c r="FB136" s="282"/>
      <c r="FC136" s="280"/>
      <c r="FD136" s="285"/>
      <c r="FE136" s="285"/>
      <c r="FF136" s="286"/>
      <c r="FG136" s="64"/>
    </row>
    <row r="137" spans="2:163" ht="18" customHeight="1" x14ac:dyDescent="0.15">
      <c r="B137" s="244"/>
      <c r="C137" s="244"/>
      <c r="D137" s="244"/>
      <c r="E137" s="268" t="str">
        <f>IF(B137="","",TEXT(TEXT(請求書!$D$15,"YYYY/MM") &amp; "/" &amp; TEXT(B137,"00"),"AAA"))</f>
        <v/>
      </c>
      <c r="F137" s="269"/>
      <c r="G137" s="269"/>
      <c r="H137" s="270"/>
      <c r="I137" s="271"/>
      <c r="J137" s="271"/>
      <c r="K137" s="271"/>
      <c r="L137" s="271"/>
      <c r="M137" s="271"/>
      <c r="N137" s="271"/>
      <c r="O137" s="272" t="str">
        <f t="shared" si="108"/>
        <v/>
      </c>
      <c r="P137" s="272"/>
      <c r="Q137" s="273" t="str">
        <f t="shared" si="112"/>
        <v/>
      </c>
      <c r="R137" s="274"/>
      <c r="S137" s="274"/>
      <c r="T137" s="274"/>
      <c r="U137" s="274"/>
      <c r="V137" s="275"/>
      <c r="W137" s="276" t="str">
        <f t="shared" si="109"/>
        <v/>
      </c>
      <c r="X137" s="277"/>
      <c r="Y137" s="277"/>
      <c r="Z137" s="277"/>
      <c r="AA137" s="278"/>
      <c r="AB137" s="249"/>
      <c r="AC137" s="250"/>
      <c r="AD137" s="249"/>
      <c r="AE137" s="250"/>
      <c r="AF137" s="251" t="str">
        <f t="shared" si="99"/>
        <v/>
      </c>
      <c r="AG137" s="252"/>
      <c r="AH137" s="253"/>
      <c r="AI137" s="254" t="str">
        <f t="shared" si="113"/>
        <v/>
      </c>
      <c r="AJ137" s="255"/>
      <c r="AK137" s="256"/>
      <c r="AL137" s="254" t="str">
        <f t="shared" si="111"/>
        <v/>
      </c>
      <c r="AM137" s="255"/>
      <c r="AN137" s="256"/>
      <c r="AO137" s="257"/>
      <c r="AP137" s="257"/>
      <c r="AQ137" s="257"/>
      <c r="AR137" s="257"/>
      <c r="AS137" s="244"/>
      <c r="AT137" s="244"/>
      <c r="AU137" s="244"/>
      <c r="AV137" s="244"/>
      <c r="AW137" s="100"/>
      <c r="AX137" s="90" t="e">
        <f t="shared" ca="1" si="64"/>
        <v>#N/A</v>
      </c>
      <c r="AY137" s="124" t="str">
        <f t="shared" si="100"/>
        <v/>
      </c>
      <c r="AZ137" s="125" t="str">
        <f t="shared" si="101"/>
        <v/>
      </c>
      <c r="BA137" s="126" t="str">
        <f t="shared" si="102"/>
        <v/>
      </c>
      <c r="BB137" s="126" t="str">
        <f t="shared" si="103"/>
        <v/>
      </c>
      <c r="BC137" s="127" t="str">
        <f t="shared" si="67"/>
        <v/>
      </c>
      <c r="BD137" s="127" t="str">
        <f t="shared" si="68"/>
        <v/>
      </c>
      <c r="BE137" s="126" t="str">
        <f t="shared" si="69"/>
        <v/>
      </c>
      <c r="BF137" s="126" t="str">
        <f t="shared" si="70"/>
        <v/>
      </c>
      <c r="BG137" s="128" t="str">
        <f t="shared" si="94"/>
        <v/>
      </c>
      <c r="BH137" s="124" t="str">
        <f t="shared" si="62"/>
        <v/>
      </c>
      <c r="BI137" s="128" t="e">
        <f ca="1">IF(AND($AX137&lt;&gt;"",BE137&lt;&gt;"",BG137&gt;=IF(BG138="",0,BG138)),SUM(INDIRECT("bh"&amp;ROW()-BG137+1):BH137),"")</f>
        <v>#N/A</v>
      </c>
      <c r="BJ137" s="128" t="e">
        <f t="shared" ca="1" si="71"/>
        <v>#N/A</v>
      </c>
      <c r="BK137" s="128" t="e">
        <f t="shared" ca="1" si="72"/>
        <v>#N/A</v>
      </c>
      <c r="BL137" s="128" t="e">
        <f ca="1">IF(BK137="","",LEFT(AX137,3)&amp;TEXT(VLOOKUP(BK137,基本設定!$D$3:$E$50,2,FALSE),"000"))</f>
        <v>#N/A</v>
      </c>
      <c r="BM137" s="128" t="e">
        <f ca="1">IF(BL137="","",VLOOKUP(BL137,単価設定!$A$3:$F$477,6,FALSE))</f>
        <v>#N/A</v>
      </c>
      <c r="BN137" s="128" t="str">
        <f t="shared" si="95"/>
        <v/>
      </c>
      <c r="BO137" s="128" t="str">
        <f t="shared" si="73"/>
        <v/>
      </c>
      <c r="BP137" s="124" t="str">
        <f t="shared" si="104"/>
        <v/>
      </c>
      <c r="BQ137" s="128" t="str">
        <f t="shared" si="105"/>
        <v/>
      </c>
      <c r="BR137" s="129" t="str">
        <f t="shared" si="106"/>
        <v/>
      </c>
      <c r="BS137" s="129" t="str">
        <f t="shared" si="107"/>
        <v/>
      </c>
      <c r="BT137" s="127" t="str">
        <f t="shared" si="74"/>
        <v/>
      </c>
      <c r="BU137" s="127" t="str">
        <f t="shared" si="75"/>
        <v/>
      </c>
      <c r="BV137" s="126" t="str">
        <f t="shared" si="76"/>
        <v/>
      </c>
      <c r="BW137" s="126" t="str">
        <f t="shared" si="77"/>
        <v/>
      </c>
      <c r="BX137" s="128" t="str">
        <f t="shared" si="96"/>
        <v/>
      </c>
      <c r="BY137" s="124" t="str">
        <f t="shared" si="63"/>
        <v/>
      </c>
      <c r="BZ137" s="128" t="e">
        <f ca="1">IF(AND($AX137&lt;&gt;"",BV137&lt;&gt;"",BX137&gt;=IF(BX138="",0,BX138)),SUM(INDIRECT("by" &amp; ROW()-BX137+1):BY137),"")</f>
        <v>#N/A</v>
      </c>
      <c r="CA137" s="128" t="e">
        <f t="shared" ca="1" si="78"/>
        <v>#N/A</v>
      </c>
      <c r="CB137" s="128" t="e">
        <f t="shared" ca="1" si="79"/>
        <v>#N/A</v>
      </c>
      <c r="CC137" s="128" t="e">
        <f ca="1">IF(CB137="","",LEFT($AX137,3)&amp;TEXT(VLOOKUP(CB137,基本設定!$D$3:$E$50,2,FALSE),"100"))</f>
        <v>#N/A</v>
      </c>
      <c r="CD137" s="128" t="e">
        <f ca="1">IF(CC137="","",VLOOKUP(CC137,単価設定!$A$3:$F$477,6,FALSE))</f>
        <v>#N/A</v>
      </c>
      <c r="CE137" s="128" t="str">
        <f t="shared" si="97"/>
        <v/>
      </c>
      <c r="CF137" s="128" t="str">
        <f t="shared" si="80"/>
        <v/>
      </c>
      <c r="CG137" s="128" t="e">
        <f t="shared" ca="1" si="114"/>
        <v>#N/A</v>
      </c>
      <c r="CH137" s="128" t="e">
        <f ca="1">IF(CG137="","",VLOOKUP(CG137,単価設定!$A$3:$F$478,6,FALSE))</f>
        <v>#N/A</v>
      </c>
      <c r="CI137" s="128" t="e">
        <f t="shared" ca="1" si="115"/>
        <v>#N/A</v>
      </c>
      <c r="CJ137" s="128" t="e">
        <f ca="1">IF(CI137="","",VLOOKUP(CI137,単価設定!$A$3:$F$478,6,FALSE))</f>
        <v>#N/A</v>
      </c>
      <c r="CK137" s="128" t="e">
        <f t="shared" ca="1" si="81"/>
        <v>#N/A</v>
      </c>
      <c r="CL137" s="128" t="e">
        <f ca="1">SUM(CK$15:$CK137)</f>
        <v>#N/A</v>
      </c>
      <c r="CM137" s="128" t="e">
        <f t="shared" ca="1" si="82"/>
        <v>#N/A</v>
      </c>
      <c r="CN137" s="128" t="e">
        <f t="shared" ca="1" si="98"/>
        <v>#N/A</v>
      </c>
      <c r="CO137" s="128" t="e">
        <f t="shared" ca="1" si="83"/>
        <v>#N/A</v>
      </c>
      <c r="CP137" s="146" t="e">
        <f t="shared" ca="1" si="84"/>
        <v>#N/A</v>
      </c>
      <c r="CQ137" s="146" t="e">
        <f t="shared" ca="1" si="85"/>
        <v>#N/A</v>
      </c>
      <c r="CR137" s="146" t="e">
        <f t="shared" ca="1" si="86"/>
        <v>#N/A</v>
      </c>
      <c r="CS137" s="146" t="e">
        <f t="shared" ca="1" si="87"/>
        <v>#N/A</v>
      </c>
      <c r="CT137" s="128" t="e">
        <f ca="1">IF(BL137&lt;&gt;"",IF(COUNTIF(BL$15:BL137,BL137)=1,ROW(),""),"")</f>
        <v>#N/A</v>
      </c>
      <c r="CU137" s="128" t="e">
        <f ca="1">IF(CB137&lt;&gt;"",IF(COUNTIF(CB$15:CB137,CB137)=1,ROW(),""),"")</f>
        <v>#N/A</v>
      </c>
      <c r="CV137" s="128" t="e">
        <f ca="1">IF(CG137&lt;&gt;"",IF(COUNTIF(CG$15:CG137,CG137)=1,ROW(),""),"")</f>
        <v>#N/A</v>
      </c>
      <c r="CW137" s="146" t="e">
        <f ca="1">IF(CI137&lt;&gt;"",IF(COUNTIF(CI$15:CI137,CI137)=1,ROW(),""),"")</f>
        <v>#N/A</v>
      </c>
      <c r="CX137" s="128" t="str">
        <f t="shared" ca="1" si="88"/>
        <v/>
      </c>
      <c r="CY137" s="128" t="str">
        <f t="shared" ca="1" si="89"/>
        <v/>
      </c>
      <c r="CZ137" s="128" t="str">
        <f t="shared" ca="1" si="90"/>
        <v/>
      </c>
      <c r="DA137" s="146" t="str">
        <f t="shared" ca="1" si="91"/>
        <v/>
      </c>
      <c r="DD137" s="65"/>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64"/>
    </row>
    <row r="138" spans="2:163" ht="18" customHeight="1" x14ac:dyDescent="0.15">
      <c r="B138" s="244"/>
      <c r="C138" s="244"/>
      <c r="D138" s="244"/>
      <c r="E138" s="268" t="str">
        <f>IF(B138="","",TEXT(TEXT(請求書!$D$15,"YYYY/MM") &amp; "/" &amp; TEXT(B138,"00"),"AAA"))</f>
        <v/>
      </c>
      <c r="F138" s="269"/>
      <c r="G138" s="269"/>
      <c r="H138" s="270"/>
      <c r="I138" s="271"/>
      <c r="J138" s="271"/>
      <c r="K138" s="271"/>
      <c r="L138" s="271"/>
      <c r="M138" s="271"/>
      <c r="N138" s="271"/>
      <c r="O138" s="272" t="str">
        <f t="shared" si="108"/>
        <v/>
      </c>
      <c r="P138" s="272"/>
      <c r="Q138" s="273" t="str">
        <f t="shared" si="112"/>
        <v/>
      </c>
      <c r="R138" s="274"/>
      <c r="S138" s="274"/>
      <c r="T138" s="274"/>
      <c r="U138" s="274"/>
      <c r="V138" s="275"/>
      <c r="W138" s="276" t="str">
        <f t="shared" si="109"/>
        <v/>
      </c>
      <c r="X138" s="277"/>
      <c r="Y138" s="277"/>
      <c r="Z138" s="277"/>
      <c r="AA138" s="278"/>
      <c r="AB138" s="249"/>
      <c r="AC138" s="250"/>
      <c r="AD138" s="249"/>
      <c r="AE138" s="250"/>
      <c r="AF138" s="251" t="str">
        <f t="shared" si="99"/>
        <v/>
      </c>
      <c r="AG138" s="252"/>
      <c r="AH138" s="253"/>
      <c r="AI138" s="254" t="str">
        <f t="shared" si="113"/>
        <v/>
      </c>
      <c r="AJ138" s="255"/>
      <c r="AK138" s="256"/>
      <c r="AL138" s="254" t="str">
        <f t="shared" si="111"/>
        <v/>
      </c>
      <c r="AM138" s="255"/>
      <c r="AN138" s="256"/>
      <c r="AO138" s="257"/>
      <c r="AP138" s="257"/>
      <c r="AQ138" s="257"/>
      <c r="AR138" s="257"/>
      <c r="AS138" s="244"/>
      <c r="AT138" s="244"/>
      <c r="AU138" s="244"/>
      <c r="AV138" s="244"/>
      <c r="AW138" s="100"/>
      <c r="AX138" s="90" t="e">
        <f t="shared" ca="1" si="64"/>
        <v>#N/A</v>
      </c>
      <c r="AY138" s="124" t="str">
        <f t="shared" si="100"/>
        <v/>
      </c>
      <c r="AZ138" s="125" t="str">
        <f t="shared" si="101"/>
        <v/>
      </c>
      <c r="BA138" s="126" t="str">
        <f t="shared" si="102"/>
        <v/>
      </c>
      <c r="BB138" s="126" t="str">
        <f t="shared" si="103"/>
        <v/>
      </c>
      <c r="BC138" s="127" t="str">
        <f t="shared" si="67"/>
        <v/>
      </c>
      <c r="BD138" s="127" t="str">
        <f t="shared" si="68"/>
        <v/>
      </c>
      <c r="BE138" s="126" t="str">
        <f t="shared" si="69"/>
        <v/>
      </c>
      <c r="BF138" s="126" t="str">
        <f t="shared" si="70"/>
        <v/>
      </c>
      <c r="BG138" s="128" t="str">
        <f t="shared" si="94"/>
        <v/>
      </c>
      <c r="BH138" s="124" t="str">
        <f t="shared" si="62"/>
        <v/>
      </c>
      <c r="BI138" s="128" t="e">
        <f ca="1">IF(AND($AX138&lt;&gt;"",BE138&lt;&gt;"",BG138&gt;=IF(BG139="",0,BG139)),SUM(INDIRECT("bh"&amp;ROW()-BG138+1):BH138),"")</f>
        <v>#N/A</v>
      </c>
      <c r="BJ138" s="128" t="e">
        <f t="shared" ca="1" si="71"/>
        <v>#N/A</v>
      </c>
      <c r="BK138" s="128" t="e">
        <f t="shared" ca="1" si="72"/>
        <v>#N/A</v>
      </c>
      <c r="BL138" s="128" t="e">
        <f ca="1">IF(BK138="","",LEFT(AX138,3)&amp;TEXT(VLOOKUP(BK138,基本設定!$D$3:$E$50,2,FALSE),"000"))</f>
        <v>#N/A</v>
      </c>
      <c r="BM138" s="128" t="e">
        <f ca="1">IF(BL138="","",VLOOKUP(BL138,単価設定!$A$3:$F$477,6,FALSE))</f>
        <v>#N/A</v>
      </c>
      <c r="BN138" s="128" t="str">
        <f t="shared" si="95"/>
        <v/>
      </c>
      <c r="BO138" s="128" t="str">
        <f t="shared" si="73"/>
        <v/>
      </c>
      <c r="BP138" s="124" t="str">
        <f t="shared" si="104"/>
        <v/>
      </c>
      <c r="BQ138" s="128" t="str">
        <f t="shared" si="105"/>
        <v/>
      </c>
      <c r="BR138" s="129" t="str">
        <f t="shared" si="106"/>
        <v/>
      </c>
      <c r="BS138" s="129" t="str">
        <f t="shared" si="107"/>
        <v/>
      </c>
      <c r="BT138" s="127" t="str">
        <f t="shared" si="74"/>
        <v/>
      </c>
      <c r="BU138" s="127" t="str">
        <f t="shared" si="75"/>
        <v/>
      </c>
      <c r="BV138" s="126" t="str">
        <f t="shared" si="76"/>
        <v/>
      </c>
      <c r="BW138" s="126" t="str">
        <f t="shared" si="77"/>
        <v/>
      </c>
      <c r="BX138" s="128" t="str">
        <f t="shared" si="96"/>
        <v/>
      </c>
      <c r="BY138" s="124" t="str">
        <f t="shared" si="63"/>
        <v/>
      </c>
      <c r="BZ138" s="128" t="e">
        <f ca="1">IF(AND($AX138&lt;&gt;"",BV138&lt;&gt;"",BX138&gt;=IF(BX139="",0,BX139)),SUM(INDIRECT("by" &amp; ROW()-BX138+1):BY138),"")</f>
        <v>#N/A</v>
      </c>
      <c r="CA138" s="128" t="e">
        <f t="shared" ca="1" si="78"/>
        <v>#N/A</v>
      </c>
      <c r="CB138" s="128" t="e">
        <f t="shared" ca="1" si="79"/>
        <v>#N/A</v>
      </c>
      <c r="CC138" s="128" t="e">
        <f ca="1">IF(CB138="","",LEFT($AX138,3)&amp;TEXT(VLOOKUP(CB138,基本設定!$D$3:$E$50,2,FALSE),"100"))</f>
        <v>#N/A</v>
      </c>
      <c r="CD138" s="128" t="e">
        <f ca="1">IF(CC138="","",VLOOKUP(CC138,単価設定!$A$3:$F$477,6,FALSE))</f>
        <v>#N/A</v>
      </c>
      <c r="CE138" s="128" t="str">
        <f t="shared" si="97"/>
        <v/>
      </c>
      <c r="CF138" s="128" t="str">
        <f t="shared" si="80"/>
        <v/>
      </c>
      <c r="CG138" s="128" t="e">
        <f t="shared" ca="1" si="114"/>
        <v>#N/A</v>
      </c>
      <c r="CH138" s="128" t="e">
        <f ca="1">IF(CG138="","",VLOOKUP(CG138,単価設定!$A$3:$F$478,6,FALSE))</f>
        <v>#N/A</v>
      </c>
      <c r="CI138" s="128" t="e">
        <f t="shared" ca="1" si="115"/>
        <v>#N/A</v>
      </c>
      <c r="CJ138" s="128" t="e">
        <f ca="1">IF(CI138="","",VLOOKUP(CI138,単価設定!$A$3:$F$478,6,FALSE))</f>
        <v>#N/A</v>
      </c>
      <c r="CK138" s="128" t="e">
        <f t="shared" ca="1" si="81"/>
        <v>#N/A</v>
      </c>
      <c r="CL138" s="128" t="e">
        <f ca="1">SUM(CK$15:$CK138)</f>
        <v>#N/A</v>
      </c>
      <c r="CM138" s="128" t="e">
        <f t="shared" ca="1" si="82"/>
        <v>#N/A</v>
      </c>
      <c r="CN138" s="128" t="e">
        <f t="shared" ca="1" si="98"/>
        <v>#N/A</v>
      </c>
      <c r="CO138" s="128" t="e">
        <f t="shared" ca="1" si="83"/>
        <v>#N/A</v>
      </c>
      <c r="CP138" s="146" t="e">
        <f t="shared" ca="1" si="84"/>
        <v>#N/A</v>
      </c>
      <c r="CQ138" s="146" t="e">
        <f t="shared" ca="1" si="85"/>
        <v>#N/A</v>
      </c>
      <c r="CR138" s="146" t="e">
        <f t="shared" ca="1" si="86"/>
        <v>#N/A</v>
      </c>
      <c r="CS138" s="146" t="e">
        <f t="shared" ca="1" si="87"/>
        <v>#N/A</v>
      </c>
      <c r="CT138" s="128" t="e">
        <f ca="1">IF(BL138&lt;&gt;"",IF(COUNTIF(BL$15:BL138,BL138)=1,ROW(),""),"")</f>
        <v>#N/A</v>
      </c>
      <c r="CU138" s="128" t="e">
        <f ca="1">IF(CB138&lt;&gt;"",IF(COUNTIF(CB$15:CB138,CB138)=1,ROW(),""),"")</f>
        <v>#N/A</v>
      </c>
      <c r="CV138" s="128" t="e">
        <f ca="1">IF(CG138&lt;&gt;"",IF(COUNTIF(CG$15:CG138,CG138)=1,ROW(),""),"")</f>
        <v>#N/A</v>
      </c>
      <c r="CW138" s="146" t="e">
        <f ca="1">IF(CI138&lt;&gt;"",IF(COUNTIF(CI$15:CI138,CI138)=1,ROW(),""),"")</f>
        <v>#N/A</v>
      </c>
      <c r="CX138" s="128" t="str">
        <f t="shared" ca="1" si="88"/>
        <v/>
      </c>
      <c r="CY138" s="128" t="str">
        <f t="shared" ca="1" si="89"/>
        <v/>
      </c>
      <c r="CZ138" s="128" t="str">
        <f t="shared" ca="1" si="90"/>
        <v/>
      </c>
      <c r="DA138" s="146" t="str">
        <f t="shared" ca="1" si="91"/>
        <v/>
      </c>
      <c r="DD138" s="65"/>
      <c r="DE138" s="258" t="s">
        <v>137</v>
      </c>
      <c r="DF138" s="259"/>
      <c r="DG138" s="259"/>
      <c r="DH138" s="259"/>
      <c r="DI138" s="259"/>
      <c r="DJ138" s="259"/>
      <c r="DK138" s="259"/>
      <c r="DL138" s="259"/>
      <c r="DM138" s="259"/>
      <c r="DN138" s="259"/>
      <c r="DO138" s="259"/>
      <c r="DP138" s="259"/>
      <c r="DQ138" s="259"/>
      <c r="DR138" s="259"/>
      <c r="DS138" s="259"/>
      <c r="DT138" s="259"/>
      <c r="DU138" s="259"/>
      <c r="DV138" s="259"/>
      <c r="DW138" s="259"/>
      <c r="DX138" s="259"/>
      <c r="DY138" s="259"/>
      <c r="DZ138" s="259"/>
      <c r="EA138" s="259"/>
      <c r="EB138" s="259"/>
      <c r="EC138" s="259"/>
      <c r="ED138" s="259"/>
      <c r="EE138" s="259"/>
      <c r="EF138" s="259"/>
      <c r="EG138" s="259"/>
      <c r="EH138" s="259"/>
      <c r="EI138" s="259"/>
      <c r="EJ138" s="259"/>
      <c r="EK138" s="259"/>
      <c r="EL138" s="259"/>
      <c r="EM138" s="259"/>
      <c r="EN138" s="259"/>
      <c r="EO138" s="259"/>
      <c r="EP138" s="259"/>
      <c r="EQ138" s="260"/>
      <c r="ER138" s="279" t="s">
        <v>136</v>
      </c>
      <c r="ES138" s="265">
        <f>IF(OR(ISERROR(AF145),ISERROR(AY103)),0,(IF(AND(AY103&lt;&gt;"",AF145&gt;AY103),AY103,AF145)))</f>
        <v>0</v>
      </c>
      <c r="ET138" s="265"/>
      <c r="EU138" s="265"/>
      <c r="EV138" s="265"/>
      <c r="EW138" s="265"/>
      <c r="EX138" s="265"/>
      <c r="EY138" s="265"/>
      <c r="EZ138" s="265"/>
      <c r="FA138" s="265"/>
      <c r="FB138" s="281"/>
      <c r="FC138" s="279"/>
      <c r="FD138" s="283"/>
      <c r="FE138" s="283"/>
      <c r="FF138" s="284"/>
      <c r="FG138" s="64"/>
    </row>
    <row r="139" spans="2:163" ht="18" customHeight="1" x14ac:dyDescent="0.15">
      <c r="B139" s="244"/>
      <c r="C139" s="244"/>
      <c r="D139" s="244"/>
      <c r="E139" s="268" t="str">
        <f>IF(B139="","",TEXT(TEXT(請求書!$D$15,"YYYY/MM") &amp; "/" &amp; TEXT(B139,"00"),"AAA"))</f>
        <v/>
      </c>
      <c r="F139" s="269"/>
      <c r="G139" s="269"/>
      <c r="H139" s="270"/>
      <c r="I139" s="271"/>
      <c r="J139" s="271"/>
      <c r="K139" s="271"/>
      <c r="L139" s="271"/>
      <c r="M139" s="271"/>
      <c r="N139" s="271"/>
      <c r="O139" s="272" t="str">
        <f t="shared" si="108"/>
        <v/>
      </c>
      <c r="P139" s="272"/>
      <c r="Q139" s="273" t="str">
        <f t="shared" si="112"/>
        <v/>
      </c>
      <c r="R139" s="274"/>
      <c r="S139" s="274"/>
      <c r="T139" s="274"/>
      <c r="U139" s="274"/>
      <c r="V139" s="275"/>
      <c r="W139" s="276" t="str">
        <f t="shared" si="109"/>
        <v/>
      </c>
      <c r="X139" s="277"/>
      <c r="Y139" s="277"/>
      <c r="Z139" s="277"/>
      <c r="AA139" s="278"/>
      <c r="AB139" s="249"/>
      <c r="AC139" s="250"/>
      <c r="AD139" s="249"/>
      <c r="AE139" s="250"/>
      <c r="AF139" s="251" t="str">
        <f t="shared" si="99"/>
        <v/>
      </c>
      <c r="AG139" s="252"/>
      <c r="AH139" s="253"/>
      <c r="AI139" s="254" t="str">
        <f t="shared" si="113"/>
        <v/>
      </c>
      <c r="AJ139" s="255"/>
      <c r="AK139" s="256"/>
      <c r="AL139" s="254" t="str">
        <f t="shared" si="111"/>
        <v/>
      </c>
      <c r="AM139" s="255"/>
      <c r="AN139" s="256"/>
      <c r="AO139" s="257"/>
      <c r="AP139" s="257"/>
      <c r="AQ139" s="257"/>
      <c r="AR139" s="257"/>
      <c r="AS139" s="244"/>
      <c r="AT139" s="244"/>
      <c r="AU139" s="244"/>
      <c r="AV139" s="244"/>
      <c r="AW139" s="100"/>
      <c r="AX139" s="90" t="e">
        <f t="shared" ca="1" si="64"/>
        <v>#N/A</v>
      </c>
      <c r="AY139" s="124" t="str">
        <f t="shared" si="100"/>
        <v/>
      </c>
      <c r="AZ139" s="125" t="str">
        <f t="shared" si="101"/>
        <v/>
      </c>
      <c r="BA139" s="126" t="str">
        <f t="shared" si="102"/>
        <v/>
      </c>
      <c r="BB139" s="126" t="str">
        <f t="shared" si="103"/>
        <v/>
      </c>
      <c r="BC139" s="127" t="str">
        <f t="shared" si="67"/>
        <v/>
      </c>
      <c r="BD139" s="127" t="str">
        <f t="shared" si="68"/>
        <v/>
      </c>
      <c r="BE139" s="126" t="str">
        <f t="shared" si="69"/>
        <v/>
      </c>
      <c r="BF139" s="126" t="str">
        <f t="shared" si="70"/>
        <v/>
      </c>
      <c r="BG139" s="128" t="str">
        <f t="shared" si="94"/>
        <v/>
      </c>
      <c r="BH139" s="124" t="str">
        <f t="shared" si="62"/>
        <v/>
      </c>
      <c r="BI139" s="128" t="e">
        <f ca="1">IF(AND($AX139&lt;&gt;"",BE139&lt;&gt;"",BG139&gt;=IF(BG140="",0,BG140)),SUM(INDIRECT("bh"&amp;ROW()-BG139+1):BH139),"")</f>
        <v>#N/A</v>
      </c>
      <c r="BJ139" s="128" t="e">
        <f t="shared" ca="1" si="71"/>
        <v>#N/A</v>
      </c>
      <c r="BK139" s="128" t="e">
        <f t="shared" ca="1" si="72"/>
        <v>#N/A</v>
      </c>
      <c r="BL139" s="128" t="e">
        <f ca="1">IF(BK139="","",LEFT(AX139,3)&amp;TEXT(VLOOKUP(BK139,基本設定!$D$3:$E$50,2,FALSE),"000"))</f>
        <v>#N/A</v>
      </c>
      <c r="BM139" s="128" t="e">
        <f ca="1">IF(BL139="","",VLOOKUP(BL139,単価設定!$A$3:$F$477,6,FALSE))</f>
        <v>#N/A</v>
      </c>
      <c r="BN139" s="128" t="str">
        <f t="shared" si="95"/>
        <v/>
      </c>
      <c r="BO139" s="128" t="str">
        <f t="shared" si="73"/>
        <v/>
      </c>
      <c r="BP139" s="124" t="str">
        <f t="shared" si="104"/>
        <v/>
      </c>
      <c r="BQ139" s="128" t="str">
        <f t="shared" si="105"/>
        <v/>
      </c>
      <c r="BR139" s="129" t="str">
        <f t="shared" si="106"/>
        <v/>
      </c>
      <c r="BS139" s="129" t="str">
        <f t="shared" si="107"/>
        <v/>
      </c>
      <c r="BT139" s="127" t="str">
        <f t="shared" si="74"/>
        <v/>
      </c>
      <c r="BU139" s="127" t="str">
        <f t="shared" si="75"/>
        <v/>
      </c>
      <c r="BV139" s="126" t="str">
        <f t="shared" si="76"/>
        <v/>
      </c>
      <c r="BW139" s="126" t="str">
        <f t="shared" si="77"/>
        <v/>
      </c>
      <c r="BX139" s="128" t="str">
        <f t="shared" si="96"/>
        <v/>
      </c>
      <c r="BY139" s="124" t="str">
        <f t="shared" si="63"/>
        <v/>
      </c>
      <c r="BZ139" s="128" t="e">
        <f ca="1">IF(AND($AX139&lt;&gt;"",BV139&lt;&gt;"",BX139&gt;=IF(BX140="",0,BX140)),SUM(INDIRECT("by" &amp; ROW()-BX139+1):BY139),"")</f>
        <v>#N/A</v>
      </c>
      <c r="CA139" s="128" t="e">
        <f t="shared" ca="1" si="78"/>
        <v>#N/A</v>
      </c>
      <c r="CB139" s="128" t="e">
        <f t="shared" ca="1" si="79"/>
        <v>#N/A</v>
      </c>
      <c r="CC139" s="128" t="e">
        <f ca="1">IF(CB139="","",LEFT($AX139,3)&amp;TEXT(VLOOKUP(CB139,基本設定!$D$3:$E$50,2,FALSE),"100"))</f>
        <v>#N/A</v>
      </c>
      <c r="CD139" s="128" t="e">
        <f ca="1">IF(CC139="","",VLOOKUP(CC139,単価設定!$A$3:$F$477,6,FALSE))</f>
        <v>#N/A</v>
      </c>
      <c r="CE139" s="128" t="str">
        <f t="shared" si="97"/>
        <v/>
      </c>
      <c r="CF139" s="128" t="str">
        <f t="shared" si="80"/>
        <v/>
      </c>
      <c r="CG139" s="128" t="e">
        <f t="shared" ca="1" si="114"/>
        <v>#N/A</v>
      </c>
      <c r="CH139" s="128" t="e">
        <f ca="1">IF(CG139="","",VLOOKUP(CG139,単価設定!$A$3:$F$478,6,FALSE))</f>
        <v>#N/A</v>
      </c>
      <c r="CI139" s="128" t="e">
        <f t="shared" ca="1" si="115"/>
        <v>#N/A</v>
      </c>
      <c r="CJ139" s="128" t="e">
        <f ca="1">IF(CI139="","",VLOOKUP(CI139,単価設定!$A$3:$F$478,6,FALSE))</f>
        <v>#N/A</v>
      </c>
      <c r="CK139" s="128" t="e">
        <f t="shared" ca="1" si="81"/>
        <v>#N/A</v>
      </c>
      <c r="CL139" s="128" t="e">
        <f ca="1">SUM(CK$15:$CK139)</f>
        <v>#N/A</v>
      </c>
      <c r="CM139" s="128" t="e">
        <f t="shared" ca="1" si="82"/>
        <v>#N/A</v>
      </c>
      <c r="CN139" s="128" t="e">
        <f t="shared" ca="1" si="98"/>
        <v>#N/A</v>
      </c>
      <c r="CO139" s="128" t="e">
        <f t="shared" ca="1" si="83"/>
        <v>#N/A</v>
      </c>
      <c r="CP139" s="146" t="e">
        <f t="shared" ca="1" si="84"/>
        <v>#N/A</v>
      </c>
      <c r="CQ139" s="146" t="e">
        <f t="shared" ca="1" si="85"/>
        <v>#N/A</v>
      </c>
      <c r="CR139" s="146" t="e">
        <f t="shared" ca="1" si="86"/>
        <v>#N/A</v>
      </c>
      <c r="CS139" s="146" t="e">
        <f t="shared" ca="1" si="87"/>
        <v>#N/A</v>
      </c>
      <c r="CT139" s="128" t="e">
        <f ca="1">IF(BL139&lt;&gt;"",IF(COUNTIF(BL$15:BL139,BL139)=1,ROW(),""),"")</f>
        <v>#N/A</v>
      </c>
      <c r="CU139" s="128" t="e">
        <f ca="1">IF(CB139&lt;&gt;"",IF(COUNTIF(CB$15:CB139,CB139)=1,ROW(),""),"")</f>
        <v>#N/A</v>
      </c>
      <c r="CV139" s="128" t="e">
        <f ca="1">IF(CG139&lt;&gt;"",IF(COUNTIF(CG$15:CG139,CG139)=1,ROW(),""),"")</f>
        <v>#N/A</v>
      </c>
      <c r="CW139" s="146" t="e">
        <f ca="1">IF(CI139&lt;&gt;"",IF(COUNTIF(CI$15:CI139,CI139)=1,ROW(),""),"")</f>
        <v>#N/A</v>
      </c>
      <c r="CX139" s="128" t="str">
        <f t="shared" ca="1" si="88"/>
        <v/>
      </c>
      <c r="CY139" s="128" t="str">
        <f t="shared" ca="1" si="89"/>
        <v/>
      </c>
      <c r="CZ139" s="128" t="str">
        <f t="shared" ca="1" si="90"/>
        <v/>
      </c>
      <c r="DA139" s="146" t="str">
        <f t="shared" ca="1" si="91"/>
        <v/>
      </c>
      <c r="DD139" s="65"/>
      <c r="DE139" s="261"/>
      <c r="DF139" s="262"/>
      <c r="DG139" s="262"/>
      <c r="DH139" s="262"/>
      <c r="DI139" s="262"/>
      <c r="DJ139" s="262"/>
      <c r="DK139" s="262"/>
      <c r="DL139" s="262"/>
      <c r="DM139" s="262"/>
      <c r="DN139" s="262"/>
      <c r="DO139" s="262"/>
      <c r="DP139" s="262"/>
      <c r="DQ139" s="262"/>
      <c r="DR139" s="262"/>
      <c r="DS139" s="262"/>
      <c r="DT139" s="262"/>
      <c r="DU139" s="262"/>
      <c r="DV139" s="262"/>
      <c r="DW139" s="262"/>
      <c r="DX139" s="262"/>
      <c r="DY139" s="262"/>
      <c r="DZ139" s="262"/>
      <c r="EA139" s="262"/>
      <c r="EB139" s="262"/>
      <c r="EC139" s="262"/>
      <c r="ED139" s="262"/>
      <c r="EE139" s="262"/>
      <c r="EF139" s="262"/>
      <c r="EG139" s="262"/>
      <c r="EH139" s="262"/>
      <c r="EI139" s="262"/>
      <c r="EJ139" s="262"/>
      <c r="EK139" s="262"/>
      <c r="EL139" s="262"/>
      <c r="EM139" s="262"/>
      <c r="EN139" s="262"/>
      <c r="EO139" s="262"/>
      <c r="EP139" s="262"/>
      <c r="EQ139" s="263"/>
      <c r="ER139" s="280"/>
      <c r="ES139" s="267"/>
      <c r="ET139" s="267"/>
      <c r="EU139" s="267"/>
      <c r="EV139" s="267"/>
      <c r="EW139" s="267"/>
      <c r="EX139" s="267"/>
      <c r="EY139" s="267"/>
      <c r="EZ139" s="267"/>
      <c r="FA139" s="267"/>
      <c r="FB139" s="282"/>
      <c r="FC139" s="280"/>
      <c r="FD139" s="285"/>
      <c r="FE139" s="285"/>
      <c r="FF139" s="286"/>
      <c r="FG139" s="64"/>
    </row>
    <row r="140" spans="2:163" ht="18" customHeight="1" x14ac:dyDescent="0.15">
      <c r="B140" s="244"/>
      <c r="C140" s="244"/>
      <c r="D140" s="244"/>
      <c r="E140" s="268" t="str">
        <f>IF(B140="","",TEXT(TEXT(請求書!$D$15,"YYYY/MM") &amp; "/" &amp; TEXT(B140,"00"),"AAA"))</f>
        <v/>
      </c>
      <c r="F140" s="269"/>
      <c r="G140" s="269"/>
      <c r="H140" s="270"/>
      <c r="I140" s="271"/>
      <c r="J140" s="271"/>
      <c r="K140" s="271"/>
      <c r="L140" s="271"/>
      <c r="M140" s="271"/>
      <c r="N140" s="271"/>
      <c r="O140" s="272" t="str">
        <f t="shared" si="108"/>
        <v/>
      </c>
      <c r="P140" s="272"/>
      <c r="Q140" s="273" t="str">
        <f t="shared" si="112"/>
        <v/>
      </c>
      <c r="R140" s="274"/>
      <c r="S140" s="274"/>
      <c r="T140" s="274"/>
      <c r="U140" s="274"/>
      <c r="V140" s="275"/>
      <c r="W140" s="276" t="str">
        <f t="shared" si="109"/>
        <v/>
      </c>
      <c r="X140" s="277"/>
      <c r="Y140" s="277"/>
      <c r="Z140" s="277"/>
      <c r="AA140" s="278"/>
      <c r="AB140" s="249"/>
      <c r="AC140" s="250"/>
      <c r="AD140" s="249"/>
      <c r="AE140" s="250"/>
      <c r="AF140" s="251" t="str">
        <f t="shared" si="99"/>
        <v/>
      </c>
      <c r="AG140" s="252"/>
      <c r="AH140" s="253"/>
      <c r="AI140" s="254" t="str">
        <f t="shared" si="113"/>
        <v/>
      </c>
      <c r="AJ140" s="255"/>
      <c r="AK140" s="256"/>
      <c r="AL140" s="254" t="str">
        <f t="shared" si="111"/>
        <v/>
      </c>
      <c r="AM140" s="255"/>
      <c r="AN140" s="256"/>
      <c r="AO140" s="257"/>
      <c r="AP140" s="257"/>
      <c r="AQ140" s="257"/>
      <c r="AR140" s="257"/>
      <c r="AS140" s="244"/>
      <c r="AT140" s="244"/>
      <c r="AU140" s="244"/>
      <c r="AV140" s="244"/>
      <c r="AW140" s="100"/>
      <c r="AX140" s="90" t="e">
        <f t="shared" ca="1" si="64"/>
        <v>#N/A</v>
      </c>
      <c r="AY140" s="124" t="str">
        <f t="shared" si="100"/>
        <v/>
      </c>
      <c r="AZ140" s="125" t="str">
        <f t="shared" si="101"/>
        <v/>
      </c>
      <c r="BA140" s="126" t="str">
        <f t="shared" si="102"/>
        <v/>
      </c>
      <c r="BB140" s="126" t="str">
        <f t="shared" si="103"/>
        <v/>
      </c>
      <c r="BC140" s="127" t="str">
        <f t="shared" si="67"/>
        <v/>
      </c>
      <c r="BD140" s="127" t="str">
        <f t="shared" si="68"/>
        <v/>
      </c>
      <c r="BE140" s="126" t="str">
        <f t="shared" si="69"/>
        <v/>
      </c>
      <c r="BF140" s="126" t="str">
        <f t="shared" si="70"/>
        <v/>
      </c>
      <c r="BG140" s="128" t="str">
        <f t="shared" si="94"/>
        <v/>
      </c>
      <c r="BH140" s="124" t="str">
        <f t="shared" si="62"/>
        <v/>
      </c>
      <c r="BI140" s="128" t="e">
        <f ca="1">IF(AND($AX140&lt;&gt;"",BE140&lt;&gt;"",BG140&gt;=IF(BG141="",0,BG141)),SUM(INDIRECT("bh"&amp;ROW()-BG140+1):BH140),"")</f>
        <v>#N/A</v>
      </c>
      <c r="BJ140" s="128" t="e">
        <f t="shared" ca="1" si="71"/>
        <v>#N/A</v>
      </c>
      <c r="BK140" s="128" t="e">
        <f t="shared" ca="1" si="72"/>
        <v>#N/A</v>
      </c>
      <c r="BL140" s="128" t="e">
        <f ca="1">IF(BK140="","",LEFT(AX140,3)&amp;TEXT(VLOOKUP(BK140,基本設定!$D$3:$E$50,2,FALSE),"000"))</f>
        <v>#N/A</v>
      </c>
      <c r="BM140" s="128" t="e">
        <f ca="1">IF(BL140="","",VLOOKUP(BL140,単価設定!$A$3:$F$477,6,FALSE))</f>
        <v>#N/A</v>
      </c>
      <c r="BN140" s="128" t="str">
        <f t="shared" si="95"/>
        <v/>
      </c>
      <c r="BO140" s="128" t="str">
        <f t="shared" si="73"/>
        <v/>
      </c>
      <c r="BP140" s="124" t="str">
        <f t="shared" si="104"/>
        <v/>
      </c>
      <c r="BQ140" s="128" t="str">
        <f t="shared" si="105"/>
        <v/>
      </c>
      <c r="BR140" s="129" t="str">
        <f t="shared" si="106"/>
        <v/>
      </c>
      <c r="BS140" s="129" t="str">
        <f t="shared" si="107"/>
        <v/>
      </c>
      <c r="BT140" s="127" t="str">
        <f t="shared" si="74"/>
        <v/>
      </c>
      <c r="BU140" s="127" t="str">
        <f t="shared" si="75"/>
        <v/>
      </c>
      <c r="BV140" s="126" t="str">
        <f t="shared" si="76"/>
        <v/>
      </c>
      <c r="BW140" s="126" t="str">
        <f t="shared" si="77"/>
        <v/>
      </c>
      <c r="BX140" s="128" t="str">
        <f t="shared" si="96"/>
        <v/>
      </c>
      <c r="BY140" s="124" t="str">
        <f t="shared" si="63"/>
        <v/>
      </c>
      <c r="BZ140" s="128" t="e">
        <f ca="1">IF(AND($AX140&lt;&gt;"",BV140&lt;&gt;"",BX140&gt;=IF(BX141="",0,BX141)),SUM(INDIRECT("by" &amp; ROW()-BX140+1):BY140),"")</f>
        <v>#N/A</v>
      </c>
      <c r="CA140" s="128" t="e">
        <f t="shared" ca="1" si="78"/>
        <v>#N/A</v>
      </c>
      <c r="CB140" s="128" t="e">
        <f t="shared" ca="1" si="79"/>
        <v>#N/A</v>
      </c>
      <c r="CC140" s="128" t="e">
        <f ca="1">IF(CB140="","",LEFT($AX140,3)&amp;TEXT(VLOOKUP(CB140,基本設定!$D$3:$E$50,2,FALSE),"100"))</f>
        <v>#N/A</v>
      </c>
      <c r="CD140" s="128" t="e">
        <f ca="1">IF(CC140="","",VLOOKUP(CC140,単価設定!$A$3:$F$477,6,FALSE))</f>
        <v>#N/A</v>
      </c>
      <c r="CE140" s="128" t="str">
        <f t="shared" si="97"/>
        <v/>
      </c>
      <c r="CF140" s="128" t="str">
        <f t="shared" si="80"/>
        <v/>
      </c>
      <c r="CG140" s="128" t="e">
        <f t="shared" ca="1" si="114"/>
        <v>#N/A</v>
      </c>
      <c r="CH140" s="128" t="e">
        <f ca="1">IF(CG140="","",VLOOKUP(CG140,単価設定!$A$3:$F$478,6,FALSE))</f>
        <v>#N/A</v>
      </c>
      <c r="CI140" s="128" t="e">
        <f t="shared" ca="1" si="115"/>
        <v>#N/A</v>
      </c>
      <c r="CJ140" s="128" t="e">
        <f ca="1">IF(CI140="","",VLOOKUP(CI140,単価設定!$A$3:$F$478,6,FALSE))</f>
        <v>#N/A</v>
      </c>
      <c r="CK140" s="128" t="e">
        <f t="shared" ca="1" si="81"/>
        <v>#N/A</v>
      </c>
      <c r="CL140" s="128" t="e">
        <f ca="1">SUM(CK$15:$CK140)</f>
        <v>#N/A</v>
      </c>
      <c r="CM140" s="128" t="e">
        <f t="shared" ca="1" si="82"/>
        <v>#N/A</v>
      </c>
      <c r="CN140" s="128" t="e">
        <f t="shared" ca="1" si="98"/>
        <v>#N/A</v>
      </c>
      <c r="CO140" s="128" t="e">
        <f t="shared" ca="1" si="83"/>
        <v>#N/A</v>
      </c>
      <c r="CP140" s="146" t="e">
        <f t="shared" ca="1" si="84"/>
        <v>#N/A</v>
      </c>
      <c r="CQ140" s="146" t="e">
        <f t="shared" ca="1" si="85"/>
        <v>#N/A</v>
      </c>
      <c r="CR140" s="146" t="e">
        <f t="shared" ca="1" si="86"/>
        <v>#N/A</v>
      </c>
      <c r="CS140" s="146" t="e">
        <f t="shared" ca="1" si="87"/>
        <v>#N/A</v>
      </c>
      <c r="CT140" s="128" t="e">
        <f ca="1">IF(BL140&lt;&gt;"",IF(COUNTIF(BL$15:BL140,BL140)=1,ROW(),""),"")</f>
        <v>#N/A</v>
      </c>
      <c r="CU140" s="128" t="e">
        <f ca="1">IF(CB140&lt;&gt;"",IF(COUNTIF(CB$15:CB140,CB140)=1,ROW(),""),"")</f>
        <v>#N/A</v>
      </c>
      <c r="CV140" s="128" t="e">
        <f ca="1">IF(CG140&lt;&gt;"",IF(COUNTIF(CG$15:CG140,CG140)=1,ROW(),""),"")</f>
        <v>#N/A</v>
      </c>
      <c r="CW140" s="146" t="e">
        <f ca="1">IF(CI140&lt;&gt;"",IF(COUNTIF(CI$15:CI140,CI140)=1,ROW(),""),"")</f>
        <v>#N/A</v>
      </c>
      <c r="CX140" s="128" t="str">
        <f t="shared" ca="1" si="88"/>
        <v/>
      </c>
      <c r="CY140" s="128" t="str">
        <f t="shared" ca="1" si="89"/>
        <v/>
      </c>
      <c r="CZ140" s="128" t="str">
        <f t="shared" ca="1" si="90"/>
        <v/>
      </c>
      <c r="DA140" s="146" t="str">
        <f t="shared" ca="1" si="91"/>
        <v/>
      </c>
      <c r="DD140" s="65"/>
      <c r="DE140" s="32"/>
      <c r="DF140" s="32"/>
      <c r="DG140" s="32"/>
      <c r="DH140" s="32"/>
      <c r="ER140" s="131"/>
      <c r="ES140" s="131"/>
      <c r="ET140" s="131"/>
      <c r="EU140" s="131"/>
      <c r="EV140" s="131"/>
      <c r="EW140" s="131"/>
      <c r="EX140" s="131"/>
      <c r="EY140" s="131"/>
      <c r="EZ140" s="131"/>
      <c r="FA140" s="131"/>
      <c r="FB140" s="131"/>
      <c r="FC140" s="32"/>
      <c r="FD140" s="32"/>
      <c r="FE140" s="32"/>
      <c r="FF140" s="32"/>
      <c r="FG140" s="64"/>
    </row>
    <row r="141" spans="2:163" ht="18" customHeight="1" x14ac:dyDescent="0.15">
      <c r="B141" s="244"/>
      <c r="C141" s="244"/>
      <c r="D141" s="244"/>
      <c r="E141" s="268" t="str">
        <f>IF(B141="","",TEXT(TEXT(請求書!$D$15,"YYYY/MM") &amp; "/" &amp; TEXT(B141,"00"),"AAA"))</f>
        <v/>
      </c>
      <c r="F141" s="269"/>
      <c r="G141" s="269"/>
      <c r="H141" s="270"/>
      <c r="I141" s="271"/>
      <c r="J141" s="271"/>
      <c r="K141" s="271"/>
      <c r="L141" s="271"/>
      <c r="M141" s="271"/>
      <c r="N141" s="271"/>
      <c r="O141" s="272" t="str">
        <f t="shared" si="108"/>
        <v/>
      </c>
      <c r="P141" s="272"/>
      <c r="Q141" s="273" t="str">
        <f t="shared" si="112"/>
        <v/>
      </c>
      <c r="R141" s="274"/>
      <c r="S141" s="274"/>
      <c r="T141" s="274"/>
      <c r="U141" s="274"/>
      <c r="V141" s="275"/>
      <c r="W141" s="276" t="str">
        <f t="shared" si="109"/>
        <v/>
      </c>
      <c r="X141" s="277"/>
      <c r="Y141" s="277"/>
      <c r="Z141" s="277"/>
      <c r="AA141" s="278"/>
      <c r="AB141" s="249"/>
      <c r="AC141" s="250"/>
      <c r="AD141" s="249"/>
      <c r="AE141" s="250"/>
      <c r="AF141" s="251" t="str">
        <f t="shared" si="99"/>
        <v/>
      </c>
      <c r="AG141" s="252"/>
      <c r="AH141" s="253"/>
      <c r="AI141" s="254" t="str">
        <f t="shared" si="113"/>
        <v/>
      </c>
      <c r="AJ141" s="255"/>
      <c r="AK141" s="256"/>
      <c r="AL141" s="254" t="str">
        <f t="shared" si="111"/>
        <v/>
      </c>
      <c r="AM141" s="255"/>
      <c r="AN141" s="256"/>
      <c r="AO141" s="257"/>
      <c r="AP141" s="257"/>
      <c r="AQ141" s="257"/>
      <c r="AR141" s="257"/>
      <c r="AS141" s="244"/>
      <c r="AT141" s="244"/>
      <c r="AU141" s="244"/>
      <c r="AV141" s="244"/>
      <c r="AW141" s="100"/>
      <c r="AX141" s="90" t="e">
        <f t="shared" ca="1" si="64"/>
        <v>#N/A</v>
      </c>
      <c r="AY141" s="124" t="str">
        <f t="shared" si="100"/>
        <v/>
      </c>
      <c r="AZ141" s="125" t="str">
        <f t="shared" si="101"/>
        <v/>
      </c>
      <c r="BA141" s="126" t="str">
        <f t="shared" si="102"/>
        <v/>
      </c>
      <c r="BB141" s="126" t="str">
        <f t="shared" si="103"/>
        <v/>
      </c>
      <c r="BC141" s="127" t="str">
        <f t="shared" si="67"/>
        <v/>
      </c>
      <c r="BD141" s="127" t="str">
        <f t="shared" si="68"/>
        <v/>
      </c>
      <c r="BE141" s="126" t="str">
        <f t="shared" si="69"/>
        <v/>
      </c>
      <c r="BF141" s="126" t="str">
        <f t="shared" si="70"/>
        <v/>
      </c>
      <c r="BG141" s="128" t="str">
        <f t="shared" si="94"/>
        <v/>
      </c>
      <c r="BH141" s="124" t="str">
        <f t="shared" si="62"/>
        <v/>
      </c>
      <c r="BI141" s="128" t="e">
        <f ca="1">IF(AND($AX141&lt;&gt;"",BE141&lt;&gt;"",BG141&gt;=IF(BG142="",0,BG142)),SUM(INDIRECT("bh"&amp;ROW()-BG141+1):BH141),"")</f>
        <v>#N/A</v>
      </c>
      <c r="BJ141" s="128" t="e">
        <f t="shared" ca="1" si="71"/>
        <v>#N/A</v>
      </c>
      <c r="BK141" s="128" t="e">
        <f t="shared" ca="1" si="72"/>
        <v>#N/A</v>
      </c>
      <c r="BL141" s="128" t="e">
        <f ca="1">IF(BK141="","",LEFT(AX141,3)&amp;TEXT(VLOOKUP(BK141,基本設定!$D$3:$E$50,2,FALSE),"000"))</f>
        <v>#N/A</v>
      </c>
      <c r="BM141" s="128" t="e">
        <f ca="1">IF(BL141="","",VLOOKUP(BL141,単価設定!$A$3:$F$477,6,FALSE))</f>
        <v>#N/A</v>
      </c>
      <c r="BN141" s="128" t="str">
        <f t="shared" si="95"/>
        <v/>
      </c>
      <c r="BO141" s="128" t="str">
        <f t="shared" si="73"/>
        <v/>
      </c>
      <c r="BP141" s="124" t="str">
        <f t="shared" si="104"/>
        <v/>
      </c>
      <c r="BQ141" s="128" t="str">
        <f t="shared" si="105"/>
        <v/>
      </c>
      <c r="BR141" s="129" t="str">
        <f t="shared" si="106"/>
        <v/>
      </c>
      <c r="BS141" s="129" t="str">
        <f t="shared" si="107"/>
        <v/>
      </c>
      <c r="BT141" s="127" t="str">
        <f t="shared" si="74"/>
        <v/>
      </c>
      <c r="BU141" s="127" t="str">
        <f t="shared" si="75"/>
        <v/>
      </c>
      <c r="BV141" s="126" t="str">
        <f t="shared" si="76"/>
        <v/>
      </c>
      <c r="BW141" s="126" t="str">
        <f t="shared" si="77"/>
        <v/>
      </c>
      <c r="BX141" s="128" t="str">
        <f t="shared" si="96"/>
        <v/>
      </c>
      <c r="BY141" s="124" t="str">
        <f t="shared" si="63"/>
        <v/>
      </c>
      <c r="BZ141" s="128" t="e">
        <f ca="1">IF(AND($AX141&lt;&gt;"",BV141&lt;&gt;"",BX141&gt;=IF(BX142="",0,BX142)),SUM(INDIRECT("by" &amp; ROW()-BX141+1):BY141),"")</f>
        <v>#N/A</v>
      </c>
      <c r="CA141" s="128" t="e">
        <f t="shared" ca="1" si="78"/>
        <v>#N/A</v>
      </c>
      <c r="CB141" s="128" t="e">
        <f t="shared" ca="1" si="79"/>
        <v>#N/A</v>
      </c>
      <c r="CC141" s="128" t="e">
        <f ca="1">IF(CB141="","",LEFT($AX141,3)&amp;TEXT(VLOOKUP(CB141,基本設定!$D$3:$E$50,2,FALSE),"100"))</f>
        <v>#N/A</v>
      </c>
      <c r="CD141" s="128" t="e">
        <f ca="1">IF(CC141="","",VLOOKUP(CC141,単価設定!$A$3:$F$477,6,FALSE))</f>
        <v>#N/A</v>
      </c>
      <c r="CE141" s="128" t="str">
        <f t="shared" si="97"/>
        <v/>
      </c>
      <c r="CF141" s="128" t="str">
        <f t="shared" si="80"/>
        <v/>
      </c>
      <c r="CG141" s="128" t="e">
        <f t="shared" ca="1" si="114"/>
        <v>#N/A</v>
      </c>
      <c r="CH141" s="128" t="e">
        <f ca="1">IF(CG141="","",VLOOKUP(CG141,単価設定!$A$3:$F$478,6,FALSE))</f>
        <v>#N/A</v>
      </c>
      <c r="CI141" s="128" t="e">
        <f t="shared" ca="1" si="115"/>
        <v>#N/A</v>
      </c>
      <c r="CJ141" s="128" t="e">
        <f ca="1">IF(CI141="","",VLOOKUP(CI141,単価設定!$A$3:$F$478,6,FALSE))</f>
        <v>#N/A</v>
      </c>
      <c r="CK141" s="128" t="e">
        <f t="shared" ca="1" si="81"/>
        <v>#N/A</v>
      </c>
      <c r="CL141" s="128" t="e">
        <f ca="1">SUM(CK$15:$CK141)</f>
        <v>#N/A</v>
      </c>
      <c r="CM141" s="128" t="e">
        <f t="shared" ca="1" si="82"/>
        <v>#N/A</v>
      </c>
      <c r="CN141" s="128" t="e">
        <f t="shared" ca="1" si="98"/>
        <v>#N/A</v>
      </c>
      <c r="CO141" s="128" t="e">
        <f t="shared" ca="1" si="83"/>
        <v>#N/A</v>
      </c>
      <c r="CP141" s="146" t="e">
        <f t="shared" ca="1" si="84"/>
        <v>#N/A</v>
      </c>
      <c r="CQ141" s="146" t="e">
        <f t="shared" ca="1" si="85"/>
        <v>#N/A</v>
      </c>
      <c r="CR141" s="146" t="e">
        <f t="shared" ca="1" si="86"/>
        <v>#N/A</v>
      </c>
      <c r="CS141" s="146" t="e">
        <f t="shared" ca="1" si="87"/>
        <v>#N/A</v>
      </c>
      <c r="CT141" s="128" t="e">
        <f ca="1">IF(BL141&lt;&gt;"",IF(COUNTIF(BL$15:BL141,BL141)=1,ROW(),""),"")</f>
        <v>#N/A</v>
      </c>
      <c r="CU141" s="128" t="e">
        <f ca="1">IF(CB141&lt;&gt;"",IF(COUNTIF(CB$15:CB141,CB141)=1,ROW(),""),"")</f>
        <v>#N/A</v>
      </c>
      <c r="CV141" s="128" t="e">
        <f ca="1">IF(CG141&lt;&gt;"",IF(COUNTIF(CG$15:CG141,CG141)=1,ROW(),""),"")</f>
        <v>#N/A</v>
      </c>
      <c r="CW141" s="146" t="e">
        <f ca="1">IF(CI141&lt;&gt;"",IF(COUNTIF(CI$15:CI141,CI141)=1,ROW(),""),"")</f>
        <v>#N/A</v>
      </c>
      <c r="CX141" s="128" t="str">
        <f t="shared" ca="1" si="88"/>
        <v/>
      </c>
      <c r="CY141" s="128" t="str">
        <f t="shared" ca="1" si="89"/>
        <v/>
      </c>
      <c r="CZ141" s="128" t="str">
        <f t="shared" ca="1" si="90"/>
        <v/>
      </c>
      <c r="DA141" s="146" t="str">
        <f t="shared" ca="1" si="91"/>
        <v/>
      </c>
      <c r="DD141" s="65"/>
      <c r="DE141" s="32"/>
      <c r="DF141" s="32"/>
      <c r="DG141" s="32"/>
      <c r="DH141" s="32"/>
      <c r="EZ141" s="32"/>
      <c r="FA141" s="32"/>
      <c r="FB141" s="32"/>
      <c r="FC141" s="32"/>
      <c r="FD141" s="32"/>
      <c r="FE141" s="32"/>
      <c r="FF141" s="32"/>
      <c r="FG141" s="64"/>
    </row>
    <row r="142" spans="2:163" ht="18" customHeight="1" x14ac:dyDescent="0.15">
      <c r="B142" s="244"/>
      <c r="C142" s="244"/>
      <c r="D142" s="244"/>
      <c r="E142" s="268" t="str">
        <f>IF(B142="","",TEXT(TEXT(請求書!$D$15,"YYYY/MM") &amp; "/" &amp; TEXT(B142,"00"),"AAA"))</f>
        <v/>
      </c>
      <c r="F142" s="269"/>
      <c r="G142" s="269"/>
      <c r="H142" s="270"/>
      <c r="I142" s="271"/>
      <c r="J142" s="271"/>
      <c r="K142" s="271"/>
      <c r="L142" s="271"/>
      <c r="M142" s="271"/>
      <c r="N142" s="271"/>
      <c r="O142" s="272" t="str">
        <f t="shared" si="108"/>
        <v/>
      </c>
      <c r="P142" s="272"/>
      <c r="Q142" s="273" t="str">
        <f t="shared" si="112"/>
        <v/>
      </c>
      <c r="R142" s="274"/>
      <c r="S142" s="274"/>
      <c r="T142" s="274"/>
      <c r="U142" s="274"/>
      <c r="V142" s="275"/>
      <c r="W142" s="276" t="str">
        <f t="shared" si="109"/>
        <v/>
      </c>
      <c r="X142" s="277"/>
      <c r="Y142" s="277"/>
      <c r="Z142" s="277"/>
      <c r="AA142" s="278"/>
      <c r="AB142" s="249"/>
      <c r="AC142" s="250"/>
      <c r="AD142" s="249"/>
      <c r="AE142" s="250"/>
      <c r="AF142" s="251" t="str">
        <f t="shared" si="99"/>
        <v/>
      </c>
      <c r="AG142" s="252"/>
      <c r="AH142" s="253"/>
      <c r="AI142" s="254" t="str">
        <f t="shared" si="113"/>
        <v/>
      </c>
      <c r="AJ142" s="255"/>
      <c r="AK142" s="256"/>
      <c r="AL142" s="254" t="str">
        <f t="shared" si="111"/>
        <v/>
      </c>
      <c r="AM142" s="255"/>
      <c r="AN142" s="256"/>
      <c r="AO142" s="257"/>
      <c r="AP142" s="257"/>
      <c r="AQ142" s="257"/>
      <c r="AR142" s="257"/>
      <c r="AS142" s="244"/>
      <c r="AT142" s="244"/>
      <c r="AU142" s="244"/>
      <c r="AV142" s="244"/>
      <c r="AW142" s="100"/>
      <c r="AX142" s="90" t="e">
        <f t="shared" ca="1" si="64"/>
        <v>#N/A</v>
      </c>
      <c r="AY142" s="124" t="str">
        <f t="shared" si="100"/>
        <v/>
      </c>
      <c r="AZ142" s="125" t="str">
        <f t="shared" si="101"/>
        <v/>
      </c>
      <c r="BA142" s="126" t="str">
        <f t="shared" si="102"/>
        <v/>
      </c>
      <c r="BB142" s="126" t="str">
        <f t="shared" si="103"/>
        <v/>
      </c>
      <c r="BC142" s="127" t="str">
        <f t="shared" si="67"/>
        <v/>
      </c>
      <c r="BD142" s="127" t="str">
        <f t="shared" si="68"/>
        <v/>
      </c>
      <c r="BE142" s="126" t="str">
        <f t="shared" si="69"/>
        <v/>
      </c>
      <c r="BF142" s="126" t="str">
        <f t="shared" si="70"/>
        <v/>
      </c>
      <c r="BG142" s="128" t="str">
        <f t="shared" si="94"/>
        <v/>
      </c>
      <c r="BH142" s="124" t="str">
        <f t="shared" si="62"/>
        <v/>
      </c>
      <c r="BI142" s="128" t="e">
        <f ca="1">IF(AND($AX142&lt;&gt;"",BE142&lt;&gt;"",BG142&gt;=IF(BG143="",0,BG143)),SUM(INDIRECT("bh"&amp;ROW()-BG142+1):BH142),"")</f>
        <v>#N/A</v>
      </c>
      <c r="BJ142" s="128" t="e">
        <f t="shared" ca="1" si="71"/>
        <v>#N/A</v>
      </c>
      <c r="BK142" s="128" t="e">
        <f t="shared" ca="1" si="72"/>
        <v>#N/A</v>
      </c>
      <c r="BL142" s="128" t="e">
        <f ca="1">IF(BK142="","",LEFT(AX142,3)&amp;TEXT(VLOOKUP(BK142,基本設定!$D$3:$E$50,2,FALSE),"000"))</f>
        <v>#N/A</v>
      </c>
      <c r="BM142" s="128" t="e">
        <f ca="1">IF(BL142="","",VLOOKUP(BL142,単価設定!$A$3:$F$477,6,FALSE))</f>
        <v>#N/A</v>
      </c>
      <c r="BN142" s="128" t="str">
        <f t="shared" si="95"/>
        <v/>
      </c>
      <c r="BO142" s="128" t="str">
        <f t="shared" si="73"/>
        <v/>
      </c>
      <c r="BP142" s="124" t="str">
        <f t="shared" si="104"/>
        <v/>
      </c>
      <c r="BQ142" s="128" t="str">
        <f t="shared" si="105"/>
        <v/>
      </c>
      <c r="BR142" s="129" t="str">
        <f t="shared" si="106"/>
        <v/>
      </c>
      <c r="BS142" s="129" t="str">
        <f t="shared" si="107"/>
        <v/>
      </c>
      <c r="BT142" s="127" t="str">
        <f t="shared" si="74"/>
        <v/>
      </c>
      <c r="BU142" s="127" t="str">
        <f t="shared" si="75"/>
        <v/>
      </c>
      <c r="BV142" s="126" t="str">
        <f t="shared" si="76"/>
        <v/>
      </c>
      <c r="BW142" s="126" t="str">
        <f t="shared" si="77"/>
        <v/>
      </c>
      <c r="BX142" s="128" t="str">
        <f t="shared" si="96"/>
        <v/>
      </c>
      <c r="BY142" s="124" t="str">
        <f t="shared" si="63"/>
        <v/>
      </c>
      <c r="BZ142" s="128" t="e">
        <f ca="1">IF(AND($AX142&lt;&gt;"",BV142&lt;&gt;"",BX142&gt;=IF(BX143="",0,BX143)),SUM(INDIRECT("by" &amp; ROW()-BX142+1):BY142),"")</f>
        <v>#N/A</v>
      </c>
      <c r="CA142" s="128" t="e">
        <f t="shared" ca="1" si="78"/>
        <v>#N/A</v>
      </c>
      <c r="CB142" s="128" t="e">
        <f t="shared" ca="1" si="79"/>
        <v>#N/A</v>
      </c>
      <c r="CC142" s="128" t="e">
        <f ca="1">IF(CB142="","",LEFT($AX142,3)&amp;TEXT(VLOOKUP(CB142,基本設定!$D$3:$E$50,2,FALSE),"100"))</f>
        <v>#N/A</v>
      </c>
      <c r="CD142" s="128" t="e">
        <f ca="1">IF(CC142="","",VLOOKUP(CC142,単価設定!$A$3:$F$477,6,FALSE))</f>
        <v>#N/A</v>
      </c>
      <c r="CE142" s="128" t="str">
        <f t="shared" si="97"/>
        <v/>
      </c>
      <c r="CF142" s="128" t="str">
        <f t="shared" si="80"/>
        <v/>
      </c>
      <c r="CG142" s="128" t="e">
        <f t="shared" ca="1" si="114"/>
        <v>#N/A</v>
      </c>
      <c r="CH142" s="128" t="e">
        <f ca="1">IF(CG142="","",VLOOKUP(CG142,単価設定!$A$3:$F$478,6,FALSE))</f>
        <v>#N/A</v>
      </c>
      <c r="CI142" s="128" t="e">
        <f t="shared" ca="1" si="115"/>
        <v>#N/A</v>
      </c>
      <c r="CJ142" s="128" t="e">
        <f ca="1">IF(CI142="","",VLOOKUP(CI142,単価設定!$A$3:$F$478,6,FALSE))</f>
        <v>#N/A</v>
      </c>
      <c r="CK142" s="128" t="e">
        <f t="shared" ca="1" si="81"/>
        <v>#N/A</v>
      </c>
      <c r="CL142" s="128" t="e">
        <f ca="1">SUM(CK$15:$CK142)</f>
        <v>#N/A</v>
      </c>
      <c r="CM142" s="128" t="e">
        <f t="shared" ca="1" si="82"/>
        <v>#N/A</v>
      </c>
      <c r="CN142" s="128" t="e">
        <f t="shared" ca="1" si="98"/>
        <v>#N/A</v>
      </c>
      <c r="CO142" s="128" t="e">
        <f t="shared" ca="1" si="83"/>
        <v>#N/A</v>
      </c>
      <c r="CP142" s="146" t="e">
        <f t="shared" ca="1" si="84"/>
        <v>#N/A</v>
      </c>
      <c r="CQ142" s="146" t="e">
        <f t="shared" ca="1" si="85"/>
        <v>#N/A</v>
      </c>
      <c r="CR142" s="146" t="e">
        <f t="shared" ca="1" si="86"/>
        <v>#N/A</v>
      </c>
      <c r="CS142" s="146" t="e">
        <f t="shared" ca="1" si="87"/>
        <v>#N/A</v>
      </c>
      <c r="CT142" s="128" t="e">
        <f ca="1">IF(BL142&lt;&gt;"",IF(COUNTIF(BL$15:BL142,BL142)=1,ROW(),""),"")</f>
        <v>#N/A</v>
      </c>
      <c r="CU142" s="128" t="e">
        <f ca="1">IF(CB142&lt;&gt;"",IF(COUNTIF(CB$15:CB142,CB142)=1,ROW(),""),"")</f>
        <v>#N/A</v>
      </c>
      <c r="CV142" s="128" t="e">
        <f ca="1">IF(CG142&lt;&gt;"",IF(COUNTIF(CG$15:CG142,CG142)=1,ROW(),""),"")</f>
        <v>#N/A</v>
      </c>
      <c r="CW142" s="146" t="e">
        <f ca="1">IF(CI142&lt;&gt;"",IF(COUNTIF(CI$15:CI142,CI142)=1,ROW(),""),"")</f>
        <v>#N/A</v>
      </c>
      <c r="CX142" s="128" t="str">
        <f t="shared" ca="1" si="88"/>
        <v/>
      </c>
      <c r="CY142" s="128" t="str">
        <f t="shared" ca="1" si="89"/>
        <v/>
      </c>
      <c r="CZ142" s="128" t="str">
        <f t="shared" ca="1" si="90"/>
        <v/>
      </c>
      <c r="DA142" s="146" t="str">
        <f t="shared" ca="1" si="91"/>
        <v/>
      </c>
      <c r="DD142" s="65"/>
      <c r="DE142" s="32"/>
      <c r="DF142" s="32"/>
      <c r="DG142" s="32"/>
      <c r="DH142" s="32"/>
      <c r="DI142" s="258" t="s">
        <v>138</v>
      </c>
      <c r="DJ142" s="259"/>
      <c r="DK142" s="259"/>
      <c r="DL142" s="259"/>
      <c r="DM142" s="259"/>
      <c r="DN142" s="259"/>
      <c r="DO142" s="259"/>
      <c r="DP142" s="259"/>
      <c r="DQ142" s="259"/>
      <c r="DR142" s="259"/>
      <c r="DS142" s="259"/>
      <c r="DT142" s="259"/>
      <c r="DU142" s="259"/>
      <c r="DV142" s="259"/>
      <c r="DW142" s="259"/>
      <c r="DX142" s="259"/>
      <c r="DY142" s="259"/>
      <c r="DZ142" s="259"/>
      <c r="EA142" s="259"/>
      <c r="EB142" s="259"/>
      <c r="EC142" s="259"/>
      <c r="ED142" s="259"/>
      <c r="EE142" s="259"/>
      <c r="EF142" s="260"/>
      <c r="EG142" s="264">
        <f ca="1">ES135-ES138</f>
        <v>0</v>
      </c>
      <c r="EH142" s="265"/>
      <c r="EI142" s="265"/>
      <c r="EJ142" s="265"/>
      <c r="EK142" s="265"/>
      <c r="EL142" s="265"/>
      <c r="EM142" s="265"/>
      <c r="EN142" s="265"/>
      <c r="EO142" s="265"/>
      <c r="EP142" s="265"/>
      <c r="EQ142" s="265"/>
      <c r="ER142" s="265"/>
      <c r="ES142" s="265"/>
      <c r="ET142" s="265"/>
      <c r="EU142" s="265"/>
      <c r="EV142" s="265"/>
      <c r="EW142" s="259" t="s">
        <v>15</v>
      </c>
      <c r="EX142" s="259"/>
      <c r="EY142" s="260"/>
      <c r="EZ142" s="32"/>
      <c r="FA142" s="32"/>
      <c r="FB142" s="32"/>
      <c r="FC142" s="32"/>
      <c r="FD142" s="32"/>
      <c r="FE142" s="32"/>
      <c r="FF142" s="32"/>
      <c r="FG142" s="64"/>
    </row>
    <row r="143" spans="2:163" ht="18" customHeight="1" x14ac:dyDescent="0.15">
      <c r="B143" s="244"/>
      <c r="C143" s="244"/>
      <c r="D143" s="244"/>
      <c r="E143" s="268" t="str">
        <f>IF(B143="","",TEXT(TEXT(請求書!$D$15,"YYYY/MM") &amp; "/" &amp; TEXT(B143,"00"),"AAA"))</f>
        <v/>
      </c>
      <c r="F143" s="269"/>
      <c r="G143" s="269"/>
      <c r="H143" s="270"/>
      <c r="I143" s="271"/>
      <c r="J143" s="271"/>
      <c r="K143" s="271"/>
      <c r="L143" s="271"/>
      <c r="M143" s="271"/>
      <c r="N143" s="271"/>
      <c r="O143" s="272" t="str">
        <f t="shared" si="108"/>
        <v/>
      </c>
      <c r="P143" s="272"/>
      <c r="Q143" s="273" t="str">
        <f t="shared" si="112"/>
        <v/>
      </c>
      <c r="R143" s="274"/>
      <c r="S143" s="274"/>
      <c r="T143" s="274"/>
      <c r="U143" s="274"/>
      <c r="V143" s="275"/>
      <c r="W143" s="276" t="str">
        <f t="shared" si="109"/>
        <v/>
      </c>
      <c r="X143" s="277"/>
      <c r="Y143" s="277"/>
      <c r="Z143" s="277"/>
      <c r="AA143" s="278"/>
      <c r="AB143" s="249"/>
      <c r="AC143" s="250"/>
      <c r="AD143" s="249"/>
      <c r="AE143" s="250"/>
      <c r="AF143" s="251" t="str">
        <f t="shared" si="99"/>
        <v/>
      </c>
      <c r="AG143" s="252"/>
      <c r="AH143" s="253"/>
      <c r="AI143" s="254" t="str">
        <f t="shared" si="113"/>
        <v/>
      </c>
      <c r="AJ143" s="255"/>
      <c r="AK143" s="256"/>
      <c r="AL143" s="254" t="str">
        <f t="shared" si="111"/>
        <v/>
      </c>
      <c r="AM143" s="255"/>
      <c r="AN143" s="256"/>
      <c r="AO143" s="257"/>
      <c r="AP143" s="257"/>
      <c r="AQ143" s="257"/>
      <c r="AR143" s="257"/>
      <c r="AS143" s="244"/>
      <c r="AT143" s="244"/>
      <c r="AU143" s="244"/>
      <c r="AV143" s="244"/>
      <c r="AW143" s="100"/>
      <c r="AX143" s="90" t="e">
        <f t="shared" ca="1" si="64"/>
        <v>#N/A</v>
      </c>
      <c r="AY143" s="124" t="str">
        <f t="shared" si="100"/>
        <v/>
      </c>
      <c r="AZ143" s="125" t="str">
        <f t="shared" si="101"/>
        <v/>
      </c>
      <c r="BA143" s="126" t="str">
        <f t="shared" si="102"/>
        <v/>
      </c>
      <c r="BB143" s="126" t="str">
        <f t="shared" si="103"/>
        <v/>
      </c>
      <c r="BC143" s="127" t="str">
        <f t="shared" si="67"/>
        <v/>
      </c>
      <c r="BD143" s="127" t="str">
        <f t="shared" si="68"/>
        <v/>
      </c>
      <c r="BE143" s="126" t="str">
        <f t="shared" si="69"/>
        <v/>
      </c>
      <c r="BF143" s="126" t="str">
        <f t="shared" si="70"/>
        <v/>
      </c>
      <c r="BG143" s="128" t="str">
        <f t="shared" si="94"/>
        <v/>
      </c>
      <c r="BH143" s="124" t="str">
        <f t="shared" ref="BH143" si="116">IF(AND(BE143&lt;&gt;"",BF143&lt;&gt;""),HOUR(BF143-BE143)*60+MINUTE(BF143-BE143),"")</f>
        <v/>
      </c>
      <c r="BI143" s="128" t="e">
        <f ca="1">IF(AND($AX143&lt;&gt;"",BE143&lt;&gt;"",BG143&gt;=IF(BG144="",0,BG144)),SUM(INDIRECT("bh"&amp;ROW()-BG143+1):BH143),"")</f>
        <v>#N/A</v>
      </c>
      <c r="BJ143" s="128" t="e">
        <f t="shared" ca="1" si="71"/>
        <v>#N/A</v>
      </c>
      <c r="BK143" s="128" t="e">
        <f t="shared" ca="1" si="72"/>
        <v>#N/A</v>
      </c>
      <c r="BL143" s="128" t="e">
        <f ca="1">IF(BK143="","",LEFT(AX143,3)&amp;TEXT(VLOOKUP(BK143,基本設定!$D$3:$E$50,2,FALSE),"000"))</f>
        <v>#N/A</v>
      </c>
      <c r="BM143" s="128" t="e">
        <f ca="1">IF(BL143="","",VLOOKUP(BL143,単価設定!$A$3:$F$477,6,FALSE))</f>
        <v>#N/A</v>
      </c>
      <c r="BN143" s="128" t="str">
        <f t="shared" si="95"/>
        <v/>
      </c>
      <c r="BO143" s="128" t="str">
        <f t="shared" si="73"/>
        <v/>
      </c>
      <c r="BP143" s="124" t="str">
        <f t="shared" si="104"/>
        <v/>
      </c>
      <c r="BQ143" s="128" t="str">
        <f t="shared" si="105"/>
        <v/>
      </c>
      <c r="BR143" s="129" t="str">
        <f t="shared" si="106"/>
        <v/>
      </c>
      <c r="BS143" s="129" t="str">
        <f t="shared" si="107"/>
        <v/>
      </c>
      <c r="BT143" s="127" t="str">
        <f t="shared" si="74"/>
        <v/>
      </c>
      <c r="BU143" s="127" t="str">
        <f t="shared" si="75"/>
        <v/>
      </c>
      <c r="BV143" s="126" t="str">
        <f t="shared" si="76"/>
        <v/>
      </c>
      <c r="BW143" s="126" t="str">
        <f t="shared" si="77"/>
        <v/>
      </c>
      <c r="BX143" s="128" t="str">
        <f t="shared" si="96"/>
        <v/>
      </c>
      <c r="BY143" s="124" t="str">
        <f t="shared" ref="BY143" si="117">IF(AND(BV143&lt;&gt;"",BW143&lt;&gt;""),HOUR(BW143-BV143)*60+MINUTE(BW143-BV143),"")</f>
        <v/>
      </c>
      <c r="BZ143" s="128" t="e">
        <f ca="1">IF(AND($AX143&lt;&gt;"",BV143&lt;&gt;"",BX143&gt;=IF(BX144="",0,BX144)),SUM(INDIRECT("by" &amp; ROW()-BX143+1):BY143),"")</f>
        <v>#N/A</v>
      </c>
      <c r="CA143" s="128" t="e">
        <f t="shared" ca="1" si="78"/>
        <v>#N/A</v>
      </c>
      <c r="CB143" s="128" t="e">
        <f t="shared" ca="1" si="79"/>
        <v>#N/A</v>
      </c>
      <c r="CC143" s="128" t="e">
        <f ca="1">IF(CB143="","",LEFT($AX143,3)&amp;TEXT(VLOOKUP(CB143,基本設定!$D$3:$E$50,2,FALSE),"100"))</f>
        <v>#N/A</v>
      </c>
      <c r="CD143" s="128" t="e">
        <f ca="1">IF(CC143="","",VLOOKUP(CC143,単価設定!$A$3:$F$477,6,FALSE))</f>
        <v>#N/A</v>
      </c>
      <c r="CE143" s="128" t="str">
        <f t="shared" si="97"/>
        <v/>
      </c>
      <c r="CF143" s="128" t="str">
        <f t="shared" si="80"/>
        <v/>
      </c>
      <c r="CG143" s="128" t="e">
        <f t="shared" ca="1" si="114"/>
        <v>#N/A</v>
      </c>
      <c r="CH143" s="128" t="e">
        <f ca="1">IF(CG143="","",VLOOKUP(CG143,単価設定!$A$3:$F$478,6,FALSE))</f>
        <v>#N/A</v>
      </c>
      <c r="CI143" s="128" t="e">
        <f t="shared" ca="1" si="115"/>
        <v>#N/A</v>
      </c>
      <c r="CJ143" s="128" t="e">
        <f ca="1">IF(CI143="","",VLOOKUP(CI143,単価設定!$A$3:$F$478,6,FALSE))</f>
        <v>#N/A</v>
      </c>
      <c r="CK143" s="128" t="e">
        <f t="shared" ca="1" si="81"/>
        <v>#N/A</v>
      </c>
      <c r="CL143" s="128" t="e">
        <f ca="1">SUM(CK$15:$CK143)</f>
        <v>#N/A</v>
      </c>
      <c r="CM143" s="128" t="e">
        <f t="shared" ca="1" si="82"/>
        <v>#N/A</v>
      </c>
      <c r="CN143" s="128" t="e">
        <f t="shared" ca="1" si="98"/>
        <v>#N/A</v>
      </c>
      <c r="CO143" s="128" t="e">
        <f t="shared" ca="1" si="83"/>
        <v>#N/A</v>
      </c>
      <c r="CP143" s="146" t="e">
        <f t="shared" ca="1" si="84"/>
        <v>#N/A</v>
      </c>
      <c r="CQ143" s="146" t="e">
        <f t="shared" ca="1" si="85"/>
        <v>#N/A</v>
      </c>
      <c r="CR143" s="146" t="e">
        <f t="shared" ca="1" si="86"/>
        <v>#N/A</v>
      </c>
      <c r="CS143" s="146" t="e">
        <f t="shared" ca="1" si="87"/>
        <v>#N/A</v>
      </c>
      <c r="CT143" s="128" t="e">
        <f ca="1">IF(BL143&lt;&gt;"",IF(COUNTIF(BL$15:BL143,BL143)=1,ROW(),""),"")</f>
        <v>#N/A</v>
      </c>
      <c r="CU143" s="128" t="e">
        <f ca="1">IF(CB143&lt;&gt;"",IF(COUNTIF(CB$15:CB143,CB143)=1,ROW(),""),"")</f>
        <v>#N/A</v>
      </c>
      <c r="CV143" s="128" t="e">
        <f ca="1">IF(CG143&lt;&gt;"",IF(COUNTIF(CG$15:CG143,CG143)=1,ROW(),""),"")</f>
        <v>#N/A</v>
      </c>
      <c r="CW143" s="146" t="e">
        <f ca="1">IF(CI143&lt;&gt;"",IF(COUNTIF(CI$15:CI143,CI143)=1,ROW(),""),"")</f>
        <v>#N/A</v>
      </c>
      <c r="CX143" s="128" t="str">
        <f t="shared" ca="1" si="88"/>
        <v/>
      </c>
      <c r="CY143" s="128" t="str">
        <f t="shared" ca="1" si="89"/>
        <v/>
      </c>
      <c r="CZ143" s="128" t="str">
        <f t="shared" ca="1" si="90"/>
        <v/>
      </c>
      <c r="DA143" s="146" t="str">
        <f t="shared" ca="1" si="91"/>
        <v/>
      </c>
      <c r="DD143" s="65"/>
      <c r="DE143" s="32"/>
      <c r="DF143" s="32"/>
      <c r="DG143" s="32"/>
      <c r="DH143" s="32"/>
      <c r="DI143" s="261"/>
      <c r="DJ143" s="262"/>
      <c r="DK143" s="262"/>
      <c r="DL143" s="262"/>
      <c r="DM143" s="262"/>
      <c r="DN143" s="262"/>
      <c r="DO143" s="262"/>
      <c r="DP143" s="262"/>
      <c r="DQ143" s="262"/>
      <c r="DR143" s="262"/>
      <c r="DS143" s="262"/>
      <c r="DT143" s="262"/>
      <c r="DU143" s="262"/>
      <c r="DV143" s="262"/>
      <c r="DW143" s="262"/>
      <c r="DX143" s="262"/>
      <c r="DY143" s="262"/>
      <c r="DZ143" s="262"/>
      <c r="EA143" s="262"/>
      <c r="EB143" s="262"/>
      <c r="EC143" s="262"/>
      <c r="ED143" s="262"/>
      <c r="EE143" s="262"/>
      <c r="EF143" s="263"/>
      <c r="EG143" s="266"/>
      <c r="EH143" s="267"/>
      <c r="EI143" s="267"/>
      <c r="EJ143" s="267"/>
      <c r="EK143" s="267"/>
      <c r="EL143" s="267"/>
      <c r="EM143" s="267"/>
      <c r="EN143" s="267"/>
      <c r="EO143" s="267"/>
      <c r="EP143" s="267"/>
      <c r="EQ143" s="267"/>
      <c r="ER143" s="267"/>
      <c r="ES143" s="267"/>
      <c r="ET143" s="267"/>
      <c r="EU143" s="267"/>
      <c r="EV143" s="267"/>
      <c r="EW143" s="262"/>
      <c r="EX143" s="262"/>
      <c r="EY143" s="263"/>
      <c r="EZ143" s="32"/>
      <c r="FA143" s="32"/>
      <c r="FB143" s="32"/>
      <c r="FC143" s="32"/>
      <c r="FD143" s="32"/>
      <c r="FE143" s="32"/>
      <c r="FF143" s="32"/>
      <c r="FG143" s="64"/>
    </row>
    <row r="144" spans="2:163" ht="18" customHeight="1" x14ac:dyDescent="0.15">
      <c r="B144" s="83"/>
      <c r="C144" s="83"/>
      <c r="D144" s="83"/>
      <c r="E144" s="83"/>
      <c r="F144" s="83"/>
      <c r="G144" s="83"/>
      <c r="H144" s="83"/>
      <c r="I144" s="83"/>
      <c r="J144" s="83"/>
      <c r="K144" s="83"/>
      <c r="L144" s="83"/>
      <c r="M144" s="83"/>
      <c r="N144" s="83"/>
      <c r="O144" s="83"/>
      <c r="P144" s="83"/>
      <c r="Q144" s="83"/>
      <c r="R144" s="83"/>
      <c r="S144" s="83"/>
      <c r="T144" s="83"/>
      <c r="U144" s="83"/>
      <c r="V144" s="83"/>
      <c r="W144" s="93" t="str">
        <f>IF(BB144=0,"",BB144)</f>
        <v/>
      </c>
      <c r="X144" s="94"/>
      <c r="Y144" s="94"/>
      <c r="Z144" s="94"/>
      <c r="AA144" s="95"/>
      <c r="AB144" s="83"/>
      <c r="AC144" s="83"/>
      <c r="AD144" s="83"/>
      <c r="AE144" s="83"/>
      <c r="AF144" s="149"/>
      <c r="AG144" s="150"/>
      <c r="AH144" s="151"/>
      <c r="AI144" s="83"/>
      <c r="AJ144" s="83"/>
      <c r="AK144" s="83"/>
      <c r="AL144" s="83"/>
      <c r="AM144" s="83"/>
      <c r="AN144" s="83"/>
      <c r="AO144" s="83"/>
      <c r="AP144" s="83"/>
      <c r="AQ144" s="83"/>
      <c r="AR144" s="83"/>
      <c r="AS144" s="83"/>
      <c r="AT144" s="83"/>
      <c r="AU144" s="83"/>
      <c r="AV144" s="83"/>
      <c r="CP144" s="146" t="str">
        <f t="shared" ref="CP144" si="118">IF(CI144&lt;&gt;"",B144,"")</f>
        <v/>
      </c>
      <c r="CQ144" s="146" t="str">
        <f t="shared" ref="CQ144" si="119">IF(CP144="","",IF(COUNTIF($CP$15:$CP$143,CP144)&gt;1,"Err",""))</f>
        <v/>
      </c>
      <c r="CR144" s="146" t="str">
        <f t="shared" ref="CR144" si="120">IF(OR(CG144&lt;&gt;"",CI144&lt;&gt;""),B144 &amp; "_" &amp; IF(COUNTIF($BD$15:$BD$143,B144)&gt;0,1,0)+IF(COUNTIF($BU$15:$BU$143,B144)&gt;0,1,0),"")</f>
        <v/>
      </c>
      <c r="CS144" s="146" t="str">
        <f t="shared" ref="CS144" si="121">IF(CR144="","",IF(OR(AB144&gt;VALUE(RIGHT(CR144,LEN(CR144)-FIND("_",CR144))),COUNTIF($CR$15:$CR$143,CR144)&gt;1),"Err",""))</f>
        <v/>
      </c>
      <c r="CW144" s="146" t="str">
        <f>IF(CI144&lt;&gt;"",IF(COUNTIF(CI$15:CI144,CI144)=1,ROW(),""),"")</f>
        <v/>
      </c>
      <c r="DD144" s="65"/>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24">
        <f ca="1">IF(EG142&gt;0,1,0)</f>
        <v>0</v>
      </c>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64"/>
    </row>
    <row r="145" spans="2:163" ht="18" customHeight="1" x14ac:dyDescent="0.15">
      <c r="B145" s="240" t="s">
        <v>40</v>
      </c>
      <c r="C145" s="241"/>
      <c r="D145" s="241"/>
      <c r="E145" s="241"/>
      <c r="F145" s="241"/>
      <c r="G145" s="241"/>
      <c r="H145" s="242"/>
      <c r="I145" s="243"/>
      <c r="J145" s="243"/>
      <c r="K145" s="243"/>
      <c r="L145" s="243"/>
      <c r="M145" s="243"/>
      <c r="N145" s="243"/>
      <c r="O145" s="245">
        <f>SUM(O$15:P$45)+SUM(O$64:P$94)+SUM(O$113:P$143)</f>
        <v>0</v>
      </c>
      <c r="P145" s="245"/>
      <c r="Q145" s="246">
        <f>SUM(Q$15:V$45)+SUM(Q$64:V$94)+SUM(Q$113:V$143)</f>
        <v>0</v>
      </c>
      <c r="R145" s="246"/>
      <c r="S145" s="246"/>
      <c r="T145" s="246"/>
      <c r="U145" s="246"/>
      <c r="V145" s="246"/>
      <c r="W145" s="247">
        <f>SUM(BN$15:BN$45)+SUM(BN$64:BN$94)+SUM(BN$113:BN$143)+SUM(CE$15:CE$45)+SUM(CE$64:CE$94)+SUM(CE$113:CE$143)</f>
        <v>0</v>
      </c>
      <c r="X145" s="247"/>
      <c r="Y145" s="247"/>
      <c r="Z145" s="247"/>
      <c r="AA145" s="247"/>
      <c r="AB145" s="239">
        <f>SUM(AB$15:AC$45)+SUM(AB$64:AC$94)+SUM(AB$113:AC$143)</f>
        <v>0</v>
      </c>
      <c r="AC145" s="239"/>
      <c r="AD145" s="243"/>
      <c r="AE145" s="243"/>
      <c r="AF145" s="248">
        <f>SUM(AF$15:AH$45)+SUM(AF$64:AH$94)+SUM(AF$113:AH$143)</f>
        <v>0</v>
      </c>
      <c r="AG145" s="248"/>
      <c r="AH145" s="248"/>
      <c r="AI145" s="243"/>
      <c r="AJ145" s="243"/>
      <c r="AK145" s="243"/>
      <c r="AL145" s="243"/>
      <c r="AM145" s="243"/>
      <c r="AN145" s="243"/>
      <c r="AO145" s="243"/>
      <c r="AP145" s="243"/>
      <c r="AQ145" s="243"/>
      <c r="AR145" s="243"/>
      <c r="AS145" s="243"/>
      <c r="AT145" s="243"/>
      <c r="AU145" s="243"/>
      <c r="AV145" s="243"/>
      <c r="DD145" s="65"/>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67"/>
      <c r="EK145" s="67"/>
      <c r="EL145" s="67"/>
      <c r="EM145" s="67"/>
      <c r="EN145" s="67"/>
      <c r="EO145" s="67"/>
      <c r="EP145" s="67"/>
      <c r="EQ145" s="67"/>
      <c r="ER145" s="67"/>
      <c r="ES145" s="67"/>
      <c r="ET145" s="67"/>
      <c r="EU145" s="67"/>
      <c r="EV145" s="67"/>
      <c r="EW145" s="67"/>
      <c r="EX145" s="67"/>
      <c r="EY145" s="67"/>
      <c r="EZ145" s="67"/>
      <c r="FA145" s="67"/>
      <c r="FB145" s="67"/>
      <c r="FC145" s="67"/>
      <c r="FD145" s="32"/>
      <c r="FE145" s="32"/>
      <c r="FF145" s="32"/>
      <c r="FG145" s="64"/>
    </row>
    <row r="146" spans="2:163" ht="18" customHeight="1" x14ac:dyDescent="0.15">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DD146" s="65"/>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238">
        <f ca="1">IF($DH$17="",0,1)+IF($DH$66="",0,1)+IF($DH$115="",0,1)</f>
        <v>0</v>
      </c>
      <c r="EK146" s="238"/>
      <c r="EL146" s="238"/>
      <c r="EM146" s="238"/>
      <c r="EN146" s="238"/>
      <c r="EO146" s="238" t="s">
        <v>41</v>
      </c>
      <c r="EP146" s="238"/>
      <c r="EQ146" s="238"/>
      <c r="ER146" s="238"/>
      <c r="ES146" s="238"/>
      <c r="ET146" s="238">
        <v>3</v>
      </c>
      <c r="EU146" s="238"/>
      <c r="EV146" s="238"/>
      <c r="EW146" s="238"/>
      <c r="EX146" s="238"/>
      <c r="EY146" s="238" t="s">
        <v>42</v>
      </c>
      <c r="EZ146" s="238"/>
      <c r="FA146" s="238"/>
      <c r="FB146" s="238"/>
      <c r="FC146" s="238"/>
      <c r="FD146" s="32"/>
      <c r="FE146" s="32"/>
      <c r="FF146" s="32"/>
      <c r="FG146" s="64"/>
    </row>
    <row r="147" spans="2:163" ht="18" customHeight="1" x14ac:dyDescent="0.15">
      <c r="B147" s="83"/>
      <c r="C147" s="83"/>
      <c r="D147" s="83"/>
      <c r="E147" s="83"/>
      <c r="F147" s="83"/>
      <c r="G147" s="83"/>
      <c r="H147" s="83"/>
      <c r="I147" s="83"/>
      <c r="J147" s="83"/>
      <c r="K147" s="83"/>
      <c r="L147" s="83"/>
      <c r="M147" s="83"/>
      <c r="N147" s="83"/>
      <c r="O147" s="83"/>
      <c r="P147" s="83"/>
      <c r="Q147" s="84"/>
      <c r="R147" s="84"/>
      <c r="S147" s="84"/>
      <c r="T147" s="84"/>
      <c r="U147" s="84"/>
      <c r="V147" s="84"/>
      <c r="W147" s="84"/>
      <c r="X147" s="84"/>
      <c r="Y147" s="84"/>
      <c r="Z147" s="84"/>
      <c r="AA147" s="84"/>
      <c r="AB147" s="84"/>
      <c r="AC147" s="84"/>
      <c r="AD147" s="84"/>
      <c r="AE147" s="84"/>
      <c r="AF147" s="84"/>
      <c r="AG147" s="84"/>
      <c r="AH147" s="84"/>
      <c r="AI147" s="239">
        <f>IF(COUNT($B$15:$D$45)&gt;0,1,0)+IF(COUNT($B$64:$D$94)&gt;0,1,0)+IF(COUNT($B$113:$D$143)&gt;0,1,0)</f>
        <v>0</v>
      </c>
      <c r="AJ147" s="239"/>
      <c r="AK147" s="239"/>
      <c r="AL147" s="239" t="s">
        <v>41</v>
      </c>
      <c r="AM147" s="239"/>
      <c r="AN147" s="239"/>
      <c r="AO147" s="239">
        <v>3</v>
      </c>
      <c r="AP147" s="239"/>
      <c r="AQ147" s="239"/>
      <c r="AR147" s="239"/>
      <c r="AS147" s="240" t="s">
        <v>42</v>
      </c>
      <c r="AT147" s="241"/>
      <c r="AU147" s="241"/>
      <c r="AV147" s="242"/>
      <c r="DD147" s="85"/>
      <c r="DE147" s="86"/>
      <c r="DF147" s="86"/>
      <c r="DG147" s="86"/>
      <c r="DH147" s="86"/>
      <c r="DI147" s="86"/>
      <c r="DJ147" s="86"/>
      <c r="DK147" s="86"/>
      <c r="DL147" s="86"/>
      <c r="DM147" s="86"/>
      <c r="DN147" s="86"/>
      <c r="DO147" s="86"/>
      <c r="DP147" s="86"/>
      <c r="DQ147" s="86"/>
      <c r="DR147" s="86"/>
      <c r="DS147" s="86"/>
      <c r="DT147" s="86"/>
      <c r="DU147" s="86"/>
      <c r="DV147" s="86"/>
      <c r="DW147" s="86"/>
      <c r="DX147" s="86"/>
      <c r="DY147" s="86"/>
      <c r="DZ147" s="86"/>
      <c r="EA147" s="86"/>
      <c r="EB147" s="86"/>
      <c r="EC147" s="86"/>
      <c r="ED147" s="86"/>
      <c r="EE147" s="86"/>
      <c r="EF147" s="86"/>
      <c r="EG147" s="86"/>
      <c r="EH147" s="86"/>
      <c r="EI147" s="86"/>
      <c r="EJ147" s="86"/>
      <c r="EK147" s="86"/>
      <c r="EL147" s="86"/>
      <c r="EM147" s="86"/>
      <c r="EN147" s="86"/>
      <c r="EO147" s="86"/>
      <c r="EP147" s="86"/>
      <c r="EQ147" s="86"/>
      <c r="ER147" s="86"/>
      <c r="ES147" s="86"/>
      <c r="ET147" s="86"/>
      <c r="EU147" s="86"/>
      <c r="EV147" s="86"/>
      <c r="EW147" s="86"/>
      <c r="EX147" s="86"/>
      <c r="EY147" s="86"/>
      <c r="EZ147" s="86"/>
      <c r="FA147" s="86"/>
      <c r="FB147" s="86"/>
      <c r="FC147" s="86"/>
      <c r="FD147" s="86"/>
      <c r="FE147" s="86"/>
      <c r="FF147" s="86"/>
      <c r="FG147" s="87"/>
    </row>
  </sheetData>
  <sheetProtection sheet="1" objects="1" scenarios="1"/>
  <mergeCells count="2028">
    <mergeCell ref="AP4:AP5"/>
    <mergeCell ref="AQ4:AQ5"/>
    <mergeCell ref="AR4:AR5"/>
    <mergeCell ref="AS4:AS5"/>
    <mergeCell ref="AT4:AT5"/>
    <mergeCell ref="AU4:AU5"/>
    <mergeCell ref="LA2:LS3"/>
    <mergeCell ref="DD3:FG4"/>
    <mergeCell ref="FL3:IA4"/>
    <mergeCell ref="ID3:IY3"/>
    <mergeCell ref="B4:M5"/>
    <mergeCell ref="N4:AE5"/>
    <mergeCell ref="AF4:AL5"/>
    <mergeCell ref="AM4:AM5"/>
    <mergeCell ref="AN4:AN5"/>
    <mergeCell ref="AO4:AO5"/>
    <mergeCell ref="DJ8:DK9"/>
    <mergeCell ref="DL8:DM9"/>
    <mergeCell ref="DN8:DO9"/>
    <mergeCell ref="DP8:DQ9"/>
    <mergeCell ref="DR8:DS9"/>
    <mergeCell ref="DT8:DU9"/>
    <mergeCell ref="EZ6:FB6"/>
    <mergeCell ref="FC6:FF6"/>
    <mergeCell ref="HC6:HY6"/>
    <mergeCell ref="ID6:IY7"/>
    <mergeCell ref="B7:H8"/>
    <mergeCell ref="I7:O7"/>
    <mergeCell ref="P7:V8"/>
    <mergeCell ref="W7:AE8"/>
    <mergeCell ref="I8:O8"/>
    <mergeCell ref="DE8:DI9"/>
    <mergeCell ref="LW5:MJ5"/>
    <mergeCell ref="B6:M6"/>
    <mergeCell ref="N6:AE6"/>
    <mergeCell ref="AF6:AL10"/>
    <mergeCell ref="AM6:AV10"/>
    <mergeCell ref="EJ6:EM6"/>
    <mergeCell ref="EN6:EP6"/>
    <mergeCell ref="EQ6:ES6"/>
    <mergeCell ref="ET6:EV6"/>
    <mergeCell ref="EW6:EY6"/>
    <mergeCell ref="AV4:AV5"/>
    <mergeCell ref="ID4:IY5"/>
    <mergeCell ref="JR4:KD4"/>
    <mergeCell ref="KI5:KN5"/>
    <mergeCell ref="KO5:LJ5"/>
    <mergeCell ref="LN5:LV5"/>
    <mergeCell ref="FA8:FB8"/>
    <mergeCell ref="FC8:FD8"/>
    <mergeCell ref="FE8:FF8"/>
    <mergeCell ref="FO8:GG9"/>
    <mergeCell ref="GR8:HF9"/>
    <mergeCell ref="HG8:HH9"/>
    <mergeCell ref="EO8:EP8"/>
    <mergeCell ref="EQ8:ER8"/>
    <mergeCell ref="ES8:ET8"/>
    <mergeCell ref="EU8:EV8"/>
    <mergeCell ref="EW8:EX8"/>
    <mergeCell ref="EY8:EZ8"/>
    <mergeCell ref="DV8:DW9"/>
    <mergeCell ref="DX8:DY9"/>
    <mergeCell ref="DZ8:EA9"/>
    <mergeCell ref="EB8:EC9"/>
    <mergeCell ref="EH8:EL8"/>
    <mergeCell ref="EM8:EN8"/>
    <mergeCell ref="KQ10:LF11"/>
    <mergeCell ref="IB11:KD12"/>
    <mergeCell ref="B12:D14"/>
    <mergeCell ref="E12:H14"/>
    <mergeCell ref="I12:V12"/>
    <mergeCell ref="W12:AA14"/>
    <mergeCell ref="AB12:AC14"/>
    <mergeCell ref="AD12:AE14"/>
    <mergeCell ref="AF12:AH14"/>
    <mergeCell ref="AI12:AN12"/>
    <mergeCell ref="B9:M10"/>
    <mergeCell ref="N9:AE10"/>
    <mergeCell ref="EH9:EL13"/>
    <mergeCell ref="EM9:FF13"/>
    <mergeCell ref="LO9:MK11"/>
    <mergeCell ref="DE10:DI11"/>
    <mergeCell ref="DJ10:EC11"/>
    <mergeCell ref="GR10:HA12"/>
    <mergeCell ref="HB10:HZ12"/>
    <mergeCell ref="KN10:KP11"/>
    <mergeCell ref="HU8:HV9"/>
    <mergeCell ref="HW8:HX9"/>
    <mergeCell ref="HY8:HZ9"/>
    <mergeCell ref="ID8:IY8"/>
    <mergeCell ref="LO8:LW8"/>
    <mergeCell ref="LX8:MK8"/>
    <mergeCell ref="HI8:HJ9"/>
    <mergeCell ref="HK8:HL9"/>
    <mergeCell ref="HM8:HN9"/>
    <mergeCell ref="HO8:HP9"/>
    <mergeCell ref="HQ8:HR9"/>
    <mergeCell ref="HS8:HT9"/>
    <mergeCell ref="KK13:KL14"/>
    <mergeCell ref="KM13:LB14"/>
    <mergeCell ref="LC13:MH14"/>
    <mergeCell ref="I14:K14"/>
    <mergeCell ref="L14:N14"/>
    <mergeCell ref="O14:P14"/>
    <mergeCell ref="AI14:AK14"/>
    <mergeCell ref="AL14:AN14"/>
    <mergeCell ref="AY14:BO14"/>
    <mergeCell ref="AO12:AR14"/>
    <mergeCell ref="AS12:AV14"/>
    <mergeCell ref="LO12:MH12"/>
    <mergeCell ref="MI12:MK12"/>
    <mergeCell ref="I13:P13"/>
    <mergeCell ref="Q13:V14"/>
    <mergeCell ref="AI13:AN13"/>
    <mergeCell ref="GR13:HA13"/>
    <mergeCell ref="HB13:HZ13"/>
    <mergeCell ref="JA13:JG15"/>
    <mergeCell ref="AD15:AE15"/>
    <mergeCell ref="AF15:AH15"/>
    <mergeCell ref="AI15:AK15"/>
    <mergeCell ref="AL15:AN15"/>
    <mergeCell ref="B15:D15"/>
    <mergeCell ref="E15:H15"/>
    <mergeCell ref="I15:K15"/>
    <mergeCell ref="L15:N15"/>
    <mergeCell ref="O15:P15"/>
    <mergeCell ref="Q15:V15"/>
    <mergeCell ref="BP14:CF14"/>
    <mergeCell ref="CG14:CH14"/>
    <mergeCell ref="CI14:CJ14"/>
    <mergeCell ref="CT14:DA14"/>
    <mergeCell ref="ID14:IL14"/>
    <mergeCell ref="IM14:IY14"/>
    <mergeCell ref="JH13:KC15"/>
    <mergeCell ref="KO15:LB17"/>
    <mergeCell ref="LC15:LU16"/>
    <mergeCell ref="LV15:MH16"/>
    <mergeCell ref="B16:D16"/>
    <mergeCell ref="E16:H16"/>
    <mergeCell ref="I16:K16"/>
    <mergeCell ref="L16:N16"/>
    <mergeCell ref="O16:P16"/>
    <mergeCell ref="Q16:V16"/>
    <mergeCell ref="W16:AA16"/>
    <mergeCell ref="EM15:EQ16"/>
    <mergeCell ref="ER15:FB16"/>
    <mergeCell ref="FC15:FF16"/>
    <mergeCell ref="FN15:HZ15"/>
    <mergeCell ref="KK15:KL24"/>
    <mergeCell ref="KM15:KN22"/>
    <mergeCell ref="JA16:JG16"/>
    <mergeCell ref="JH16:KC16"/>
    <mergeCell ref="JA17:JG17"/>
    <mergeCell ref="JH17:KC17"/>
    <mergeCell ref="AO15:AR15"/>
    <mergeCell ref="AS15:AV15"/>
    <mergeCell ref="DE15:DG38"/>
    <mergeCell ref="DH15:DP16"/>
    <mergeCell ref="DQ15:EC16"/>
    <mergeCell ref="ED15:EL16"/>
    <mergeCell ref="AS16:AV16"/>
    <mergeCell ref="AO17:AR17"/>
    <mergeCell ref="AS17:AV17"/>
    <mergeCell ref="DH17:DP18"/>
    <mergeCell ref="W15:AA15"/>
    <mergeCell ref="AB15:AC15"/>
    <mergeCell ref="AB17:AC17"/>
    <mergeCell ref="AD17:AE17"/>
    <mergeCell ref="AF17:AH17"/>
    <mergeCell ref="AI17:AK17"/>
    <mergeCell ref="AL17:AN17"/>
    <mergeCell ref="B17:D17"/>
    <mergeCell ref="E17:H17"/>
    <mergeCell ref="I17:K17"/>
    <mergeCell ref="L17:N17"/>
    <mergeCell ref="O17:P17"/>
    <mergeCell ref="Q17:V17"/>
    <mergeCell ref="AB16:AC16"/>
    <mergeCell ref="AD16:AE16"/>
    <mergeCell ref="AF16:AH16"/>
    <mergeCell ref="AI16:AK16"/>
    <mergeCell ref="AL16:AN16"/>
    <mergeCell ref="AO16:AR16"/>
    <mergeCell ref="B19:D19"/>
    <mergeCell ref="E19:H19"/>
    <mergeCell ref="I19:K19"/>
    <mergeCell ref="L19:N19"/>
    <mergeCell ref="O19:P19"/>
    <mergeCell ref="Q19:V19"/>
    <mergeCell ref="W19:AA19"/>
    <mergeCell ref="AB19:AC19"/>
    <mergeCell ref="AD19:AE19"/>
    <mergeCell ref="AD18:AE18"/>
    <mergeCell ref="AF18:AH18"/>
    <mergeCell ref="AI18:AK18"/>
    <mergeCell ref="AL18:AN18"/>
    <mergeCell ref="AO18:AR18"/>
    <mergeCell ref="AS18:AV18"/>
    <mergeCell ref="LC17:LU18"/>
    <mergeCell ref="LV17:MH18"/>
    <mergeCell ref="B18:D18"/>
    <mergeCell ref="E18:H18"/>
    <mergeCell ref="I18:K18"/>
    <mergeCell ref="L18:N18"/>
    <mergeCell ref="O18:P18"/>
    <mergeCell ref="Q18:V18"/>
    <mergeCell ref="W18:AA18"/>
    <mergeCell ref="AB18:AC18"/>
    <mergeCell ref="DQ17:EC18"/>
    <mergeCell ref="ED17:EL18"/>
    <mergeCell ref="EM17:EQ18"/>
    <mergeCell ref="ER17:FB18"/>
    <mergeCell ref="FC17:FF18"/>
    <mergeCell ref="FM17:HZ17"/>
    <mergeCell ref="W17:AA17"/>
    <mergeCell ref="DQ19:EC20"/>
    <mergeCell ref="ED19:EL20"/>
    <mergeCell ref="EM19:EQ20"/>
    <mergeCell ref="ER19:FB20"/>
    <mergeCell ref="FC19:FF20"/>
    <mergeCell ref="FN19:FW20"/>
    <mergeCell ref="AF19:AH19"/>
    <mergeCell ref="AI19:AK19"/>
    <mergeCell ref="AL19:AN19"/>
    <mergeCell ref="AO19:AR19"/>
    <mergeCell ref="AS19:AV19"/>
    <mergeCell ref="DH19:DP20"/>
    <mergeCell ref="AF20:AH20"/>
    <mergeCell ref="AI20:AK20"/>
    <mergeCell ref="AL20:AN20"/>
    <mergeCell ref="AO20:AR20"/>
    <mergeCell ref="KO18:LB19"/>
    <mergeCell ref="AS20:AV20"/>
    <mergeCell ref="KO20:LB22"/>
    <mergeCell ref="B21:D21"/>
    <mergeCell ref="E21:H21"/>
    <mergeCell ref="I21:K21"/>
    <mergeCell ref="L21:N21"/>
    <mergeCell ref="O21:P21"/>
    <mergeCell ref="Q21:V21"/>
    <mergeCell ref="W21:AA21"/>
    <mergeCell ref="AB21:AC21"/>
    <mergeCell ref="LV19:MH20"/>
    <mergeCell ref="B20:D20"/>
    <mergeCell ref="E20:H20"/>
    <mergeCell ref="I20:K20"/>
    <mergeCell ref="L20:N20"/>
    <mergeCell ref="O20:P20"/>
    <mergeCell ref="Q20:V20"/>
    <mergeCell ref="W20:AA20"/>
    <mergeCell ref="AB20:AC20"/>
    <mergeCell ref="AD20:AE20"/>
    <mergeCell ref="GJ19:GK20"/>
    <mergeCell ref="GL19:GM20"/>
    <mergeCell ref="GN19:GO20"/>
    <mergeCell ref="GP19:GQ20"/>
    <mergeCell ref="GU19:HY20"/>
    <mergeCell ref="LC19:LU20"/>
    <mergeCell ref="FX19:FY20"/>
    <mergeCell ref="FZ19:GA20"/>
    <mergeCell ref="GB19:GC20"/>
    <mergeCell ref="GD19:GE20"/>
    <mergeCell ref="GF19:GG20"/>
    <mergeCell ref="GH19:GI20"/>
    <mergeCell ref="FX21:GQ22"/>
    <mergeCell ref="LC21:LU22"/>
    <mergeCell ref="LV21:MH22"/>
    <mergeCell ref="B22:D22"/>
    <mergeCell ref="E22:H22"/>
    <mergeCell ref="I22:K22"/>
    <mergeCell ref="L22:N22"/>
    <mergeCell ref="O22:P22"/>
    <mergeCell ref="Q22:V22"/>
    <mergeCell ref="DH21:DP22"/>
    <mergeCell ref="DQ21:EC22"/>
    <mergeCell ref="ED21:EL22"/>
    <mergeCell ref="EM21:EQ22"/>
    <mergeCell ref="ER21:FB22"/>
    <mergeCell ref="FC21:FF22"/>
    <mergeCell ref="AD21:AE21"/>
    <mergeCell ref="AF21:AH21"/>
    <mergeCell ref="AI21:AK21"/>
    <mergeCell ref="AL21:AN21"/>
    <mergeCell ref="AO21:AR21"/>
    <mergeCell ref="AS21:AV21"/>
    <mergeCell ref="AO22:AR22"/>
    <mergeCell ref="AS22:AV22"/>
    <mergeCell ref="B23:D23"/>
    <mergeCell ref="E23:H23"/>
    <mergeCell ref="I23:K23"/>
    <mergeCell ref="L23:N23"/>
    <mergeCell ref="O23:P23"/>
    <mergeCell ref="Q23:V23"/>
    <mergeCell ref="W23:AA23"/>
    <mergeCell ref="AB23:AC23"/>
    <mergeCell ref="W22:AA22"/>
    <mergeCell ref="AB22:AC22"/>
    <mergeCell ref="AD22:AE22"/>
    <mergeCell ref="AF22:AH22"/>
    <mergeCell ref="AI22:AK22"/>
    <mergeCell ref="AL22:AN22"/>
    <mergeCell ref="FN21:FW22"/>
    <mergeCell ref="IO23:JD24"/>
    <mergeCell ref="JE23:JK24"/>
    <mergeCell ref="KM23:LU24"/>
    <mergeCell ref="LV23:MH24"/>
    <mergeCell ref="B24:D24"/>
    <mergeCell ref="E24:H24"/>
    <mergeCell ref="I24:K24"/>
    <mergeCell ref="L24:N24"/>
    <mergeCell ref="O24:P24"/>
    <mergeCell ref="Q24:V24"/>
    <mergeCell ref="DH23:DP24"/>
    <mergeCell ref="DQ23:EC24"/>
    <mergeCell ref="ED23:EL24"/>
    <mergeCell ref="EM23:EQ24"/>
    <mergeCell ref="ER23:FB24"/>
    <mergeCell ref="FC23:FF24"/>
    <mergeCell ref="AD23:AE23"/>
    <mergeCell ref="AF23:AH23"/>
    <mergeCell ref="AI23:AK23"/>
    <mergeCell ref="AL23:AN23"/>
    <mergeCell ref="AO23:AR23"/>
    <mergeCell ref="AS23:AV23"/>
    <mergeCell ref="AB25:AC25"/>
    <mergeCell ref="AD25:AE25"/>
    <mergeCell ref="AF25:AH25"/>
    <mergeCell ref="AI25:AK25"/>
    <mergeCell ref="AL25:AN25"/>
    <mergeCell ref="AO25:AR25"/>
    <mergeCell ref="AO24:AR24"/>
    <mergeCell ref="AS24:AV24"/>
    <mergeCell ref="FN24:HY24"/>
    <mergeCell ref="B25:D25"/>
    <mergeCell ref="E25:H25"/>
    <mergeCell ref="I25:K25"/>
    <mergeCell ref="L25:N25"/>
    <mergeCell ref="O25:P25"/>
    <mergeCell ref="Q25:V25"/>
    <mergeCell ref="W25:AA25"/>
    <mergeCell ref="W24:AA24"/>
    <mergeCell ref="AB24:AC24"/>
    <mergeCell ref="AD24:AE24"/>
    <mergeCell ref="AF24:AH24"/>
    <mergeCell ref="AI24:AK24"/>
    <mergeCell ref="AL24:AN24"/>
    <mergeCell ref="AL26:AN26"/>
    <mergeCell ref="AO26:AR26"/>
    <mergeCell ref="AS26:AV26"/>
    <mergeCell ref="IF26:IG44"/>
    <mergeCell ref="IH26:IK39"/>
    <mergeCell ref="B27:D27"/>
    <mergeCell ref="E27:H27"/>
    <mergeCell ref="I27:K27"/>
    <mergeCell ref="L27:N27"/>
    <mergeCell ref="O27:P27"/>
    <mergeCell ref="Q26:V26"/>
    <mergeCell ref="W26:AA26"/>
    <mergeCell ref="AB26:AC26"/>
    <mergeCell ref="AD26:AE26"/>
    <mergeCell ref="AF26:AH26"/>
    <mergeCell ref="AI26:AK26"/>
    <mergeCell ref="FC25:FF26"/>
    <mergeCell ref="FN25:FW27"/>
    <mergeCell ref="FX25:GF27"/>
    <mergeCell ref="GG25:GT27"/>
    <mergeCell ref="GU25:HY27"/>
    <mergeCell ref="B26:D26"/>
    <mergeCell ref="E26:H26"/>
    <mergeCell ref="I26:K26"/>
    <mergeCell ref="L26:N26"/>
    <mergeCell ref="O26:P26"/>
    <mergeCell ref="AS25:AV25"/>
    <mergeCell ref="DH25:DP26"/>
    <mergeCell ref="DQ25:EC26"/>
    <mergeCell ref="ED25:EL26"/>
    <mergeCell ref="EM25:EQ26"/>
    <mergeCell ref="ER25:FB26"/>
    <mergeCell ref="IM27:JO27"/>
    <mergeCell ref="LA27:LS28"/>
    <mergeCell ref="B28:D28"/>
    <mergeCell ref="E28:H28"/>
    <mergeCell ref="I28:K28"/>
    <mergeCell ref="L28:N28"/>
    <mergeCell ref="O28:P28"/>
    <mergeCell ref="AL27:AN27"/>
    <mergeCell ref="AO27:AR27"/>
    <mergeCell ref="AS27:AV27"/>
    <mergeCell ref="DH27:DP28"/>
    <mergeCell ref="DQ27:EC28"/>
    <mergeCell ref="ED27:EL28"/>
    <mergeCell ref="AL28:AN28"/>
    <mergeCell ref="AO28:AR28"/>
    <mergeCell ref="AS28:AV28"/>
    <mergeCell ref="Q27:V27"/>
    <mergeCell ref="W27:AA27"/>
    <mergeCell ref="AB27:AC27"/>
    <mergeCell ref="AD27:AE27"/>
    <mergeCell ref="AF27:AH27"/>
    <mergeCell ref="AI27:AK27"/>
    <mergeCell ref="FN28:FW29"/>
    <mergeCell ref="FX28:GF29"/>
    <mergeCell ref="GG28:GT29"/>
    <mergeCell ref="GU28:GW28"/>
    <mergeCell ref="GX28:HY28"/>
    <mergeCell ref="B29:D29"/>
    <mergeCell ref="E29:H29"/>
    <mergeCell ref="I29:K29"/>
    <mergeCell ref="L29:N29"/>
    <mergeCell ref="O29:P29"/>
    <mergeCell ref="Q28:V28"/>
    <mergeCell ref="W28:AA28"/>
    <mergeCell ref="AB28:AC28"/>
    <mergeCell ref="AD28:AE28"/>
    <mergeCell ref="AF28:AH28"/>
    <mergeCell ref="AI28:AK28"/>
    <mergeCell ref="EM27:EQ28"/>
    <mergeCell ref="ER27:FB28"/>
    <mergeCell ref="FC27:FF28"/>
    <mergeCell ref="JU29:KC29"/>
    <mergeCell ref="B30:D30"/>
    <mergeCell ref="E30:H30"/>
    <mergeCell ref="I30:K30"/>
    <mergeCell ref="L30:N30"/>
    <mergeCell ref="O30:P30"/>
    <mergeCell ref="Q30:V30"/>
    <mergeCell ref="W30:AA30"/>
    <mergeCell ref="AB30:AC30"/>
    <mergeCell ref="AD30:AE30"/>
    <mergeCell ref="EM29:EQ30"/>
    <mergeCell ref="ER29:FB30"/>
    <mergeCell ref="FC29:FF30"/>
    <mergeCell ref="GU29:GW29"/>
    <mergeCell ref="GX29:HY29"/>
    <mergeCell ref="IM29:IW29"/>
    <mergeCell ref="FX30:GF31"/>
    <mergeCell ref="GG30:GT31"/>
    <mergeCell ref="GU30:GW30"/>
    <mergeCell ref="GX30:HY30"/>
    <mergeCell ref="AL29:AN29"/>
    <mergeCell ref="AO29:AR29"/>
    <mergeCell ref="AS29:AV29"/>
    <mergeCell ref="DH29:DP30"/>
    <mergeCell ref="DQ29:EC30"/>
    <mergeCell ref="ED29:EL30"/>
    <mergeCell ref="Q29:V29"/>
    <mergeCell ref="W29:AA29"/>
    <mergeCell ref="AB29:AC29"/>
    <mergeCell ref="AD29:AE29"/>
    <mergeCell ref="AF29:AH29"/>
    <mergeCell ref="AI29:AK29"/>
    <mergeCell ref="GX31:HY31"/>
    <mergeCell ref="GX32:HY32"/>
    <mergeCell ref="W31:AA31"/>
    <mergeCell ref="AB31:AC31"/>
    <mergeCell ref="AD31:AE31"/>
    <mergeCell ref="AF31:AH31"/>
    <mergeCell ref="AI31:AK31"/>
    <mergeCell ref="AL31:AN31"/>
    <mergeCell ref="KI30:KN30"/>
    <mergeCell ref="KO30:LJ30"/>
    <mergeCell ref="LN30:LV30"/>
    <mergeCell ref="LW30:MJ30"/>
    <mergeCell ref="B31:D31"/>
    <mergeCell ref="E31:H31"/>
    <mergeCell ref="I31:K31"/>
    <mergeCell ref="L31:N31"/>
    <mergeCell ref="O31:P31"/>
    <mergeCell ref="Q31:V31"/>
    <mergeCell ref="AF30:AH30"/>
    <mergeCell ref="AI30:AK30"/>
    <mergeCell ref="AL30:AN30"/>
    <mergeCell ref="AO30:AR30"/>
    <mergeCell ref="AS30:AV30"/>
    <mergeCell ref="FN30:FW31"/>
    <mergeCell ref="AO31:AR31"/>
    <mergeCell ref="AS31:AV31"/>
    <mergeCell ref="DH31:DP32"/>
    <mergeCell ref="DQ31:EC32"/>
    <mergeCell ref="GU32:GW32"/>
    <mergeCell ref="AO33:AR33"/>
    <mergeCell ref="AS33:AV33"/>
    <mergeCell ref="DH33:DP34"/>
    <mergeCell ref="DQ33:EC34"/>
    <mergeCell ref="W32:AA32"/>
    <mergeCell ref="AB32:AC32"/>
    <mergeCell ref="AD32:AE32"/>
    <mergeCell ref="AF32:AH32"/>
    <mergeCell ref="AI32:AK32"/>
    <mergeCell ref="AL32:AN32"/>
    <mergeCell ref="B32:D32"/>
    <mergeCell ref="E32:H32"/>
    <mergeCell ref="I32:K32"/>
    <mergeCell ref="L32:N32"/>
    <mergeCell ref="O32:P32"/>
    <mergeCell ref="Q32:V32"/>
    <mergeCell ref="ED31:EL32"/>
    <mergeCell ref="EM31:EQ32"/>
    <mergeCell ref="ER31:FB32"/>
    <mergeCell ref="FC31:FF32"/>
    <mergeCell ref="GU31:GW31"/>
    <mergeCell ref="W33:AA33"/>
    <mergeCell ref="AB33:AC33"/>
    <mergeCell ref="AD33:AE33"/>
    <mergeCell ref="AF33:AH33"/>
    <mergeCell ref="AI33:AK33"/>
    <mergeCell ref="AL33:AN33"/>
    <mergeCell ref="B33:D33"/>
    <mergeCell ref="E33:H33"/>
    <mergeCell ref="I33:K33"/>
    <mergeCell ref="L33:N33"/>
    <mergeCell ref="O33:P33"/>
    <mergeCell ref="Q33:V33"/>
    <mergeCell ref="AO32:AR32"/>
    <mergeCell ref="AS32:AV32"/>
    <mergeCell ref="FN32:FW33"/>
    <mergeCell ref="FX32:GF33"/>
    <mergeCell ref="GG32:GT33"/>
    <mergeCell ref="GX34:HY34"/>
    <mergeCell ref="LO34:MK36"/>
    <mergeCell ref="B35:D35"/>
    <mergeCell ref="E35:H35"/>
    <mergeCell ref="I35:K35"/>
    <mergeCell ref="L35:N35"/>
    <mergeCell ref="O35:P35"/>
    <mergeCell ref="Q35:V35"/>
    <mergeCell ref="W35:AA35"/>
    <mergeCell ref="AB35:AC35"/>
    <mergeCell ref="AD34:AE34"/>
    <mergeCell ref="AF34:AH34"/>
    <mergeCell ref="AI34:AK34"/>
    <mergeCell ref="AL34:AN34"/>
    <mergeCell ref="AO34:AR34"/>
    <mergeCell ref="AS34:AV34"/>
    <mergeCell ref="LO33:LW33"/>
    <mergeCell ref="LX33:MK33"/>
    <mergeCell ref="B34:D34"/>
    <mergeCell ref="E34:H34"/>
    <mergeCell ref="I34:K34"/>
    <mergeCell ref="L34:N34"/>
    <mergeCell ref="O34:P34"/>
    <mergeCell ref="Q34:V34"/>
    <mergeCell ref="W34:AA34"/>
    <mergeCell ref="AB34:AC34"/>
    <mergeCell ref="ED33:EL34"/>
    <mergeCell ref="EM33:EQ34"/>
    <mergeCell ref="ER33:FB34"/>
    <mergeCell ref="FC33:FF34"/>
    <mergeCell ref="GU33:GW33"/>
    <mergeCell ref="GX33:HY33"/>
    <mergeCell ref="GU35:GW35"/>
    <mergeCell ref="GX35:HY35"/>
    <mergeCell ref="KN35:KP36"/>
    <mergeCell ref="KQ35:LF36"/>
    <mergeCell ref="B36:D36"/>
    <mergeCell ref="E36:H36"/>
    <mergeCell ref="I36:K36"/>
    <mergeCell ref="L36:N36"/>
    <mergeCell ref="O36:P36"/>
    <mergeCell ref="Q36:V36"/>
    <mergeCell ref="DH35:DP36"/>
    <mergeCell ref="DQ35:EC36"/>
    <mergeCell ref="ED35:EL36"/>
    <mergeCell ref="EM35:EQ36"/>
    <mergeCell ref="ER35:FB36"/>
    <mergeCell ref="FC35:FF36"/>
    <mergeCell ref="AD35:AE35"/>
    <mergeCell ref="AF35:AH35"/>
    <mergeCell ref="AI35:AK35"/>
    <mergeCell ref="AL35:AN35"/>
    <mergeCell ref="AO35:AR35"/>
    <mergeCell ref="AS35:AV35"/>
    <mergeCell ref="FN34:FW35"/>
    <mergeCell ref="FX34:GF35"/>
    <mergeCell ref="GG34:GT35"/>
    <mergeCell ref="GU34:GW34"/>
    <mergeCell ref="AF37:AH37"/>
    <mergeCell ref="AI37:AK37"/>
    <mergeCell ref="AL37:AN37"/>
    <mergeCell ref="AO37:AR37"/>
    <mergeCell ref="AS37:AV37"/>
    <mergeCell ref="AO36:AR36"/>
    <mergeCell ref="AS36:AV36"/>
    <mergeCell ref="B37:D37"/>
    <mergeCell ref="E37:H37"/>
    <mergeCell ref="I37:K37"/>
    <mergeCell ref="L37:N37"/>
    <mergeCell ref="O37:P37"/>
    <mergeCell ref="Q37:V37"/>
    <mergeCell ref="W37:AA37"/>
    <mergeCell ref="AB37:AC37"/>
    <mergeCell ref="W36:AA36"/>
    <mergeCell ref="AB36:AC36"/>
    <mergeCell ref="AD36:AE36"/>
    <mergeCell ref="AF36:AH36"/>
    <mergeCell ref="AI36:AK36"/>
    <mergeCell ref="AL36:AN36"/>
    <mergeCell ref="LC38:MH39"/>
    <mergeCell ref="AF38:AH38"/>
    <mergeCell ref="AI38:AK38"/>
    <mergeCell ref="AL38:AN38"/>
    <mergeCell ref="AO38:AR38"/>
    <mergeCell ref="AS38:AV38"/>
    <mergeCell ref="FN38:FW40"/>
    <mergeCell ref="AO39:AR39"/>
    <mergeCell ref="AS39:AV39"/>
    <mergeCell ref="AO40:AR40"/>
    <mergeCell ref="AS40:AV40"/>
    <mergeCell ref="MI37:MK37"/>
    <mergeCell ref="B38:D38"/>
    <mergeCell ref="E38:H38"/>
    <mergeCell ref="I38:K38"/>
    <mergeCell ref="L38:N38"/>
    <mergeCell ref="O38:P38"/>
    <mergeCell ref="Q38:V38"/>
    <mergeCell ref="W38:AA38"/>
    <mergeCell ref="AB38:AC38"/>
    <mergeCell ref="AD38:AE38"/>
    <mergeCell ref="DH37:EQ38"/>
    <mergeCell ref="ER37:ER38"/>
    <mergeCell ref="ES37:FB38"/>
    <mergeCell ref="FC37:FF38"/>
    <mergeCell ref="FN37:HY37"/>
    <mergeCell ref="LO37:MH37"/>
    <mergeCell ref="FX38:GH40"/>
    <mergeCell ref="GI38:GT40"/>
    <mergeCell ref="GU38:HY40"/>
    <mergeCell ref="IV38:JC38"/>
    <mergeCell ref="AD37:AE37"/>
    <mergeCell ref="W39:AA39"/>
    <mergeCell ref="AB39:AC39"/>
    <mergeCell ref="AD39:AE39"/>
    <mergeCell ref="AF39:AH39"/>
    <mergeCell ref="AI39:AK39"/>
    <mergeCell ref="AL39:AN39"/>
    <mergeCell ref="B39:D39"/>
    <mergeCell ref="E39:H39"/>
    <mergeCell ref="I39:K39"/>
    <mergeCell ref="L39:N39"/>
    <mergeCell ref="O39:P39"/>
    <mergeCell ref="Q39:V39"/>
    <mergeCell ref="JD38:JK38"/>
    <mergeCell ref="JR38:JT38"/>
    <mergeCell ref="JU38:KC38"/>
    <mergeCell ref="KK38:KL39"/>
    <mergeCell ref="KM38:LB39"/>
    <mergeCell ref="LC40:LU41"/>
    <mergeCell ref="LV40:MH41"/>
    <mergeCell ref="B41:D41"/>
    <mergeCell ref="E41:H41"/>
    <mergeCell ref="I41:K41"/>
    <mergeCell ref="L41:N41"/>
    <mergeCell ref="O41:P41"/>
    <mergeCell ref="Q41:V41"/>
    <mergeCell ref="DE40:EQ41"/>
    <mergeCell ref="ER40:ER41"/>
    <mergeCell ref="ES40:FB41"/>
    <mergeCell ref="FC40:FF41"/>
    <mergeCell ref="IH40:IK44"/>
    <mergeCell ref="KK40:KL49"/>
    <mergeCell ref="GX41:HY41"/>
    <mergeCell ref="IM41:IW41"/>
    <mergeCell ref="GX42:HY42"/>
    <mergeCell ref="FN43:FW44"/>
    <mergeCell ref="W40:AA40"/>
    <mergeCell ref="AB40:AC40"/>
    <mergeCell ref="AD40:AE40"/>
    <mergeCell ref="AF40:AH40"/>
    <mergeCell ref="AI40:AK40"/>
    <mergeCell ref="AL40:AN40"/>
    <mergeCell ref="B40:D40"/>
    <mergeCell ref="E40:H40"/>
    <mergeCell ref="I40:K40"/>
    <mergeCell ref="L40:N40"/>
    <mergeCell ref="O40:P40"/>
    <mergeCell ref="Q40:V40"/>
    <mergeCell ref="AO41:AR41"/>
    <mergeCell ref="AS41:AV41"/>
    <mergeCell ref="FN41:FW42"/>
    <mergeCell ref="FX41:GH42"/>
    <mergeCell ref="GI41:GT42"/>
    <mergeCell ref="GU41:GW41"/>
    <mergeCell ref="AO42:AR42"/>
    <mergeCell ref="AS42:AV42"/>
    <mergeCell ref="GU42:GW42"/>
    <mergeCell ref="W41:AA41"/>
    <mergeCell ref="AB41:AC41"/>
    <mergeCell ref="AD41:AE41"/>
    <mergeCell ref="AF41:AH41"/>
    <mergeCell ref="AI41:AK41"/>
    <mergeCell ref="AL41:AN41"/>
    <mergeCell ref="KM40:KN47"/>
    <mergeCell ref="KO40:LB42"/>
    <mergeCell ref="LC42:LU43"/>
    <mergeCell ref="LV42:MH43"/>
    <mergeCell ref="B43:D43"/>
    <mergeCell ref="E43:H43"/>
    <mergeCell ref="I43:K43"/>
    <mergeCell ref="L43:N43"/>
    <mergeCell ref="O43:P43"/>
    <mergeCell ref="Q43:V43"/>
    <mergeCell ref="W43:AA43"/>
    <mergeCell ref="AB43:AC43"/>
    <mergeCell ref="W42:AA42"/>
    <mergeCell ref="AB42:AC42"/>
    <mergeCell ref="AD42:AE42"/>
    <mergeCell ref="AF42:AH42"/>
    <mergeCell ref="AI42:AK42"/>
    <mergeCell ref="AL42:AN42"/>
    <mergeCell ref="B42:D42"/>
    <mergeCell ref="E42:H42"/>
    <mergeCell ref="I42:K42"/>
    <mergeCell ref="L42:N42"/>
    <mergeCell ref="O42:P42"/>
    <mergeCell ref="Q42:V42"/>
    <mergeCell ref="JR43:JT43"/>
    <mergeCell ref="JU43:KC43"/>
    <mergeCell ref="KO43:LB44"/>
    <mergeCell ref="B44:D44"/>
    <mergeCell ref="E44:H44"/>
    <mergeCell ref="I44:K44"/>
    <mergeCell ref="L44:N44"/>
    <mergeCell ref="O44:P44"/>
    <mergeCell ref="Q44:V44"/>
    <mergeCell ref="W44:AA44"/>
    <mergeCell ref="FX43:GH44"/>
    <mergeCell ref="GI43:GT44"/>
    <mergeCell ref="GU43:GW43"/>
    <mergeCell ref="GX43:HY43"/>
    <mergeCell ref="IV43:JC43"/>
    <mergeCell ref="JD43:JK43"/>
    <mergeCell ref="AD43:AE43"/>
    <mergeCell ref="AF43:AH43"/>
    <mergeCell ref="AI43:AK43"/>
    <mergeCell ref="AL43:AN43"/>
    <mergeCell ref="AO43:AR43"/>
    <mergeCell ref="AS43:AV43"/>
    <mergeCell ref="LV44:MH45"/>
    <mergeCell ref="B45:D45"/>
    <mergeCell ref="E45:H45"/>
    <mergeCell ref="I45:K45"/>
    <mergeCell ref="L45:N45"/>
    <mergeCell ref="O45:P45"/>
    <mergeCell ref="Q45:V45"/>
    <mergeCell ref="W45:AA45"/>
    <mergeCell ref="AB45:AC45"/>
    <mergeCell ref="AS44:AV44"/>
    <mergeCell ref="DI44:EF45"/>
    <mergeCell ref="EG44:EV45"/>
    <mergeCell ref="EW44:EY45"/>
    <mergeCell ref="GU44:GW44"/>
    <mergeCell ref="GX44:HY44"/>
    <mergeCell ref="FN45:FW46"/>
    <mergeCell ref="FX45:GH46"/>
    <mergeCell ref="GI45:GT46"/>
    <mergeCell ref="GU45:GW45"/>
    <mergeCell ref="AB44:AC44"/>
    <mergeCell ref="AD44:AE44"/>
    <mergeCell ref="AF44:AH44"/>
    <mergeCell ref="AI44:AK44"/>
    <mergeCell ref="AL44:AN44"/>
    <mergeCell ref="AO44:AR44"/>
    <mergeCell ref="AB47:AC47"/>
    <mergeCell ref="AD47:AE47"/>
    <mergeCell ref="AF47:AH47"/>
    <mergeCell ref="AI47:AK47"/>
    <mergeCell ref="AL47:AN47"/>
    <mergeCell ref="AO47:AR47"/>
    <mergeCell ref="B47:H47"/>
    <mergeCell ref="I47:K47"/>
    <mergeCell ref="L47:N47"/>
    <mergeCell ref="O47:P47"/>
    <mergeCell ref="Q47:V47"/>
    <mergeCell ref="W47:AA47"/>
    <mergeCell ref="GX45:HY45"/>
    <mergeCell ref="KO45:LB47"/>
    <mergeCell ref="GU46:GW46"/>
    <mergeCell ref="GX46:HY46"/>
    <mergeCell ref="LC46:LU47"/>
    <mergeCell ref="AD45:AE45"/>
    <mergeCell ref="AF45:AH45"/>
    <mergeCell ref="AI45:AK45"/>
    <mergeCell ref="AL45:AN45"/>
    <mergeCell ref="AO45:AR45"/>
    <mergeCell ref="AS45:AV45"/>
    <mergeCell ref="LC44:LU45"/>
    <mergeCell ref="GX48:HY48"/>
    <mergeCell ref="KM48:LU49"/>
    <mergeCell ref="LV48:MH49"/>
    <mergeCell ref="AI49:AK49"/>
    <mergeCell ref="AL49:AN49"/>
    <mergeCell ref="AO49:AR49"/>
    <mergeCell ref="AS49:AV49"/>
    <mergeCell ref="AS47:AV47"/>
    <mergeCell ref="FN47:FW48"/>
    <mergeCell ref="FX47:GH48"/>
    <mergeCell ref="GI47:GT48"/>
    <mergeCell ref="GU47:GW47"/>
    <mergeCell ref="GX47:HY47"/>
    <mergeCell ref="EJ48:EN48"/>
    <mergeCell ref="EO48:ES48"/>
    <mergeCell ref="ET48:EX48"/>
    <mergeCell ref="EY48:FC48"/>
    <mergeCell ref="LV46:MH47"/>
    <mergeCell ref="AR53:AR54"/>
    <mergeCell ref="AS53:AS54"/>
    <mergeCell ref="AT53:AT54"/>
    <mergeCell ref="AU53:AU54"/>
    <mergeCell ref="AV53:AV54"/>
    <mergeCell ref="GA53:GJ54"/>
    <mergeCell ref="GA51:GJ52"/>
    <mergeCell ref="DD52:FG53"/>
    <mergeCell ref="B53:M54"/>
    <mergeCell ref="N53:AE54"/>
    <mergeCell ref="AF53:AL54"/>
    <mergeCell ref="AM53:AM54"/>
    <mergeCell ref="AN53:AN54"/>
    <mergeCell ref="AO53:AO54"/>
    <mergeCell ref="AP53:AP54"/>
    <mergeCell ref="AQ53:AQ54"/>
    <mergeCell ref="GU48:GW48"/>
    <mergeCell ref="DZ57:EA58"/>
    <mergeCell ref="EB57:EC58"/>
    <mergeCell ref="I57:O57"/>
    <mergeCell ref="DE57:DI58"/>
    <mergeCell ref="DJ57:DK58"/>
    <mergeCell ref="DL57:DM58"/>
    <mergeCell ref="DN57:DO58"/>
    <mergeCell ref="DP57:DQ58"/>
    <mergeCell ref="B58:M59"/>
    <mergeCell ref="N58:AE59"/>
    <mergeCell ref="EQ55:ES55"/>
    <mergeCell ref="ET55:EV55"/>
    <mergeCell ref="EW55:EY55"/>
    <mergeCell ref="EZ55:FB55"/>
    <mergeCell ref="FC55:FF55"/>
    <mergeCell ref="GA55:GJ56"/>
    <mergeCell ref="B55:M55"/>
    <mergeCell ref="N55:AE55"/>
    <mergeCell ref="AF55:AL59"/>
    <mergeCell ref="AM55:AV59"/>
    <mergeCell ref="EJ55:EM55"/>
    <mergeCell ref="EN55:EP55"/>
    <mergeCell ref="B56:H57"/>
    <mergeCell ref="I56:O56"/>
    <mergeCell ref="P56:V57"/>
    <mergeCell ref="W56:AE57"/>
    <mergeCell ref="AS61:AV63"/>
    <mergeCell ref="I62:P62"/>
    <mergeCell ref="Q62:V63"/>
    <mergeCell ref="AI62:AN62"/>
    <mergeCell ref="I63:K63"/>
    <mergeCell ref="L63:N63"/>
    <mergeCell ref="EH58:EL62"/>
    <mergeCell ref="EM58:FF62"/>
    <mergeCell ref="DE59:DI60"/>
    <mergeCell ref="DJ59:EC60"/>
    <mergeCell ref="GA59:GJ60"/>
    <mergeCell ref="B61:D63"/>
    <mergeCell ref="E61:H63"/>
    <mergeCell ref="I61:V61"/>
    <mergeCell ref="W61:AA63"/>
    <mergeCell ref="AB61:AC63"/>
    <mergeCell ref="EW57:EX57"/>
    <mergeCell ref="EY57:EZ57"/>
    <mergeCell ref="FA57:FB57"/>
    <mergeCell ref="FC57:FD57"/>
    <mergeCell ref="FE57:FF57"/>
    <mergeCell ref="GA57:GJ58"/>
    <mergeCell ref="EH57:EL57"/>
    <mergeCell ref="EM57:EN57"/>
    <mergeCell ref="EO57:EP57"/>
    <mergeCell ref="EQ57:ER57"/>
    <mergeCell ref="ES57:ET57"/>
    <mergeCell ref="EU57:EV57"/>
    <mergeCell ref="DR57:DS58"/>
    <mergeCell ref="DT57:DU58"/>
    <mergeCell ref="DV57:DW58"/>
    <mergeCell ref="DX57:DY58"/>
    <mergeCell ref="AF64:AH64"/>
    <mergeCell ref="AI64:AK64"/>
    <mergeCell ref="AL64:AN64"/>
    <mergeCell ref="AO64:AR64"/>
    <mergeCell ref="O63:P63"/>
    <mergeCell ref="AI63:AK63"/>
    <mergeCell ref="AL63:AN63"/>
    <mergeCell ref="B64:D64"/>
    <mergeCell ref="E64:H64"/>
    <mergeCell ref="I64:K64"/>
    <mergeCell ref="L64:N64"/>
    <mergeCell ref="O64:P64"/>
    <mergeCell ref="Q64:V64"/>
    <mergeCell ref="W64:AA64"/>
    <mergeCell ref="AD61:AE63"/>
    <mergeCell ref="AF61:AH63"/>
    <mergeCell ref="AI61:AN61"/>
    <mergeCell ref="AO61:AR63"/>
    <mergeCell ref="AI66:AK66"/>
    <mergeCell ref="AL66:AN66"/>
    <mergeCell ref="B66:D66"/>
    <mergeCell ref="E66:H66"/>
    <mergeCell ref="I66:K66"/>
    <mergeCell ref="L66:N66"/>
    <mergeCell ref="O66:P66"/>
    <mergeCell ref="Q66:V66"/>
    <mergeCell ref="AD65:AE65"/>
    <mergeCell ref="AF65:AH65"/>
    <mergeCell ref="AI65:AK65"/>
    <mergeCell ref="AL65:AN65"/>
    <mergeCell ref="AO65:AR65"/>
    <mergeCell ref="AS65:AV65"/>
    <mergeCell ref="ER64:FB65"/>
    <mergeCell ref="FC64:FF65"/>
    <mergeCell ref="B65:D65"/>
    <mergeCell ref="E65:H65"/>
    <mergeCell ref="I65:K65"/>
    <mergeCell ref="L65:N65"/>
    <mergeCell ref="O65:P65"/>
    <mergeCell ref="Q65:V65"/>
    <mergeCell ref="W65:AA65"/>
    <mergeCell ref="AB65:AC65"/>
    <mergeCell ref="AS64:AV64"/>
    <mergeCell ref="DE64:DG87"/>
    <mergeCell ref="DH64:DP65"/>
    <mergeCell ref="DQ64:EC65"/>
    <mergeCell ref="ED64:EL65"/>
    <mergeCell ref="EM64:EQ65"/>
    <mergeCell ref="AB64:AC64"/>
    <mergeCell ref="AD64:AE64"/>
    <mergeCell ref="B68:D68"/>
    <mergeCell ref="E68:H68"/>
    <mergeCell ref="I68:K68"/>
    <mergeCell ref="L68:N68"/>
    <mergeCell ref="O68:P68"/>
    <mergeCell ref="Q68:V68"/>
    <mergeCell ref="AD67:AE67"/>
    <mergeCell ref="AF67:AH67"/>
    <mergeCell ref="AI67:AK67"/>
    <mergeCell ref="AL67:AN67"/>
    <mergeCell ref="AO67:AR67"/>
    <mergeCell ref="AS67:AV67"/>
    <mergeCell ref="ER66:FB67"/>
    <mergeCell ref="FC66:FF67"/>
    <mergeCell ref="B67:D67"/>
    <mergeCell ref="E67:H67"/>
    <mergeCell ref="I67:K67"/>
    <mergeCell ref="L67:N67"/>
    <mergeCell ref="O67:P67"/>
    <mergeCell ref="Q67:V67"/>
    <mergeCell ref="W67:AA67"/>
    <mergeCell ref="AB67:AC67"/>
    <mergeCell ref="AO66:AR66"/>
    <mergeCell ref="AS66:AV66"/>
    <mergeCell ref="DH66:DP67"/>
    <mergeCell ref="DQ66:EC67"/>
    <mergeCell ref="ED66:EL67"/>
    <mergeCell ref="EM66:EQ67"/>
    <mergeCell ref="W66:AA66"/>
    <mergeCell ref="AB66:AC66"/>
    <mergeCell ref="AD66:AE66"/>
    <mergeCell ref="AF66:AH66"/>
    <mergeCell ref="I70:K70"/>
    <mergeCell ref="L70:N70"/>
    <mergeCell ref="O70:P70"/>
    <mergeCell ref="Q70:V70"/>
    <mergeCell ref="AD69:AE69"/>
    <mergeCell ref="AF69:AH69"/>
    <mergeCell ref="AI69:AK69"/>
    <mergeCell ref="AL69:AN69"/>
    <mergeCell ref="AO69:AR69"/>
    <mergeCell ref="AS69:AV69"/>
    <mergeCell ref="ER68:FB69"/>
    <mergeCell ref="FC68:FF69"/>
    <mergeCell ref="B69:D69"/>
    <mergeCell ref="E69:H69"/>
    <mergeCell ref="I69:K69"/>
    <mergeCell ref="L69:N69"/>
    <mergeCell ref="O69:P69"/>
    <mergeCell ref="Q69:V69"/>
    <mergeCell ref="W69:AA69"/>
    <mergeCell ref="AB69:AC69"/>
    <mergeCell ref="AO68:AR68"/>
    <mergeCell ref="AS68:AV68"/>
    <mergeCell ref="DH68:DP69"/>
    <mergeCell ref="DQ68:EC69"/>
    <mergeCell ref="ED68:EL69"/>
    <mergeCell ref="EM68:EQ69"/>
    <mergeCell ref="W68:AA68"/>
    <mergeCell ref="AB68:AC68"/>
    <mergeCell ref="AD68:AE68"/>
    <mergeCell ref="AF68:AH68"/>
    <mergeCell ref="AI68:AK68"/>
    <mergeCell ref="AL68:AN68"/>
    <mergeCell ref="O72:P72"/>
    <mergeCell ref="Q72:V72"/>
    <mergeCell ref="AD71:AE71"/>
    <mergeCell ref="AF71:AH71"/>
    <mergeCell ref="AI71:AK71"/>
    <mergeCell ref="AL71:AN71"/>
    <mergeCell ref="AO71:AR71"/>
    <mergeCell ref="AS71:AV71"/>
    <mergeCell ref="ER70:FB71"/>
    <mergeCell ref="FC70:FF71"/>
    <mergeCell ref="B71:D71"/>
    <mergeCell ref="E71:H71"/>
    <mergeCell ref="I71:K71"/>
    <mergeCell ref="L71:N71"/>
    <mergeCell ref="O71:P71"/>
    <mergeCell ref="Q71:V71"/>
    <mergeCell ref="W71:AA71"/>
    <mergeCell ref="AB71:AC71"/>
    <mergeCell ref="AO70:AR70"/>
    <mergeCell ref="AS70:AV70"/>
    <mergeCell ref="DH70:DP71"/>
    <mergeCell ref="DQ70:EC71"/>
    <mergeCell ref="ED70:EL71"/>
    <mergeCell ref="EM70:EQ71"/>
    <mergeCell ref="W70:AA70"/>
    <mergeCell ref="AB70:AC70"/>
    <mergeCell ref="AD70:AE70"/>
    <mergeCell ref="AF70:AH70"/>
    <mergeCell ref="AI70:AK70"/>
    <mergeCell ref="AL70:AN70"/>
    <mergeCell ref="B70:D70"/>
    <mergeCell ref="E70:H70"/>
    <mergeCell ref="AD73:AE73"/>
    <mergeCell ref="AF73:AH73"/>
    <mergeCell ref="AI73:AK73"/>
    <mergeCell ref="AL73:AN73"/>
    <mergeCell ref="AO73:AR73"/>
    <mergeCell ref="AS73:AV73"/>
    <mergeCell ref="ER72:FB73"/>
    <mergeCell ref="FC72:FF73"/>
    <mergeCell ref="B73:D73"/>
    <mergeCell ref="E73:H73"/>
    <mergeCell ref="I73:K73"/>
    <mergeCell ref="L73:N73"/>
    <mergeCell ref="O73:P73"/>
    <mergeCell ref="Q73:V73"/>
    <mergeCell ref="W73:AA73"/>
    <mergeCell ref="AB73:AC73"/>
    <mergeCell ref="AO72:AR72"/>
    <mergeCell ref="AS72:AV72"/>
    <mergeCell ref="DH72:DP73"/>
    <mergeCell ref="DQ72:EC73"/>
    <mergeCell ref="ED72:EL73"/>
    <mergeCell ref="EM72:EQ73"/>
    <mergeCell ref="W72:AA72"/>
    <mergeCell ref="AB72:AC72"/>
    <mergeCell ref="AD72:AE72"/>
    <mergeCell ref="AF72:AH72"/>
    <mergeCell ref="AI72:AK72"/>
    <mergeCell ref="AL72:AN72"/>
    <mergeCell ref="B72:D72"/>
    <mergeCell ref="E72:H72"/>
    <mergeCell ref="I72:K72"/>
    <mergeCell ref="L72:N72"/>
    <mergeCell ref="FC74:FF75"/>
    <mergeCell ref="B75:D75"/>
    <mergeCell ref="E75:H75"/>
    <mergeCell ref="I75:K75"/>
    <mergeCell ref="L75:N75"/>
    <mergeCell ref="O75:P75"/>
    <mergeCell ref="Q75:V75"/>
    <mergeCell ref="W75:AA75"/>
    <mergeCell ref="AB75:AC75"/>
    <mergeCell ref="AO74:AR74"/>
    <mergeCell ref="AS74:AV74"/>
    <mergeCell ref="DH74:DP75"/>
    <mergeCell ref="DQ74:EC75"/>
    <mergeCell ref="ED74:EL75"/>
    <mergeCell ref="EM74:EQ75"/>
    <mergeCell ref="W74:AA74"/>
    <mergeCell ref="AB74:AC74"/>
    <mergeCell ref="AD74:AE74"/>
    <mergeCell ref="AF74:AH74"/>
    <mergeCell ref="AI74:AK74"/>
    <mergeCell ref="AL74:AN74"/>
    <mergeCell ref="B74:D74"/>
    <mergeCell ref="E74:H74"/>
    <mergeCell ref="I74:K74"/>
    <mergeCell ref="L74:N74"/>
    <mergeCell ref="O74:P74"/>
    <mergeCell ref="Q74:V74"/>
    <mergeCell ref="AD76:AE76"/>
    <mergeCell ref="AF76:AH76"/>
    <mergeCell ref="AI76:AK76"/>
    <mergeCell ref="AL76:AN76"/>
    <mergeCell ref="B76:D76"/>
    <mergeCell ref="E76:H76"/>
    <mergeCell ref="I76:K76"/>
    <mergeCell ref="L76:N76"/>
    <mergeCell ref="O76:P76"/>
    <mergeCell ref="Q76:V76"/>
    <mergeCell ref="AD75:AE75"/>
    <mergeCell ref="AF75:AH75"/>
    <mergeCell ref="AI75:AK75"/>
    <mergeCell ref="AL75:AN75"/>
    <mergeCell ref="AO75:AR75"/>
    <mergeCell ref="AS75:AV75"/>
    <mergeCell ref="ER74:FB75"/>
    <mergeCell ref="AI78:AK78"/>
    <mergeCell ref="AL78:AN78"/>
    <mergeCell ref="B78:D78"/>
    <mergeCell ref="E78:H78"/>
    <mergeCell ref="I78:K78"/>
    <mergeCell ref="L78:N78"/>
    <mergeCell ref="O78:P78"/>
    <mergeCell ref="Q78:V78"/>
    <mergeCell ref="AD77:AE77"/>
    <mergeCell ref="AF77:AH77"/>
    <mergeCell ref="AI77:AK77"/>
    <mergeCell ref="AL77:AN77"/>
    <mergeCell ref="AO77:AR77"/>
    <mergeCell ref="AS77:AV77"/>
    <mergeCell ref="ER76:FB77"/>
    <mergeCell ref="FC76:FF77"/>
    <mergeCell ref="B77:D77"/>
    <mergeCell ref="E77:H77"/>
    <mergeCell ref="I77:K77"/>
    <mergeCell ref="L77:N77"/>
    <mergeCell ref="O77:P77"/>
    <mergeCell ref="Q77:V77"/>
    <mergeCell ref="W77:AA77"/>
    <mergeCell ref="AB77:AC77"/>
    <mergeCell ref="AO76:AR76"/>
    <mergeCell ref="AS76:AV76"/>
    <mergeCell ref="DH76:DP77"/>
    <mergeCell ref="DQ76:EC77"/>
    <mergeCell ref="ED76:EL77"/>
    <mergeCell ref="EM76:EQ77"/>
    <mergeCell ref="W76:AA76"/>
    <mergeCell ref="AB76:AC76"/>
    <mergeCell ref="B80:D80"/>
    <mergeCell ref="E80:H80"/>
    <mergeCell ref="I80:K80"/>
    <mergeCell ref="L80:N80"/>
    <mergeCell ref="O80:P80"/>
    <mergeCell ref="Q80:V80"/>
    <mergeCell ref="AD79:AE79"/>
    <mergeCell ref="AF79:AH79"/>
    <mergeCell ref="AI79:AK79"/>
    <mergeCell ref="AL79:AN79"/>
    <mergeCell ref="AO79:AR79"/>
    <mergeCell ref="AS79:AV79"/>
    <mergeCell ref="ER78:FB79"/>
    <mergeCell ref="FC78:FF79"/>
    <mergeCell ref="B79:D79"/>
    <mergeCell ref="E79:H79"/>
    <mergeCell ref="I79:K79"/>
    <mergeCell ref="L79:N79"/>
    <mergeCell ref="O79:P79"/>
    <mergeCell ref="Q79:V79"/>
    <mergeCell ref="W79:AA79"/>
    <mergeCell ref="AB79:AC79"/>
    <mergeCell ref="AO78:AR78"/>
    <mergeCell ref="AS78:AV78"/>
    <mergeCell ref="DH78:DP79"/>
    <mergeCell ref="DQ78:EC79"/>
    <mergeCell ref="ED78:EL79"/>
    <mergeCell ref="EM78:EQ79"/>
    <mergeCell ref="W78:AA78"/>
    <mergeCell ref="AB78:AC78"/>
    <mergeCell ref="AD78:AE78"/>
    <mergeCell ref="AF78:AH78"/>
    <mergeCell ref="I82:K82"/>
    <mergeCell ref="L82:N82"/>
    <mergeCell ref="O82:P82"/>
    <mergeCell ref="Q82:V82"/>
    <mergeCell ref="AD81:AE81"/>
    <mergeCell ref="AF81:AH81"/>
    <mergeCell ref="AI81:AK81"/>
    <mergeCell ref="AL81:AN81"/>
    <mergeCell ref="AO81:AR81"/>
    <mergeCell ref="AS81:AV81"/>
    <mergeCell ref="ER80:FB81"/>
    <mergeCell ref="FC80:FF81"/>
    <mergeCell ref="B81:D81"/>
    <mergeCell ref="E81:H81"/>
    <mergeCell ref="I81:K81"/>
    <mergeCell ref="L81:N81"/>
    <mergeCell ref="O81:P81"/>
    <mergeCell ref="Q81:V81"/>
    <mergeCell ref="W81:AA81"/>
    <mergeCell ref="AB81:AC81"/>
    <mergeCell ref="AO80:AR80"/>
    <mergeCell ref="AS80:AV80"/>
    <mergeCell ref="DH80:DP81"/>
    <mergeCell ref="DQ80:EC81"/>
    <mergeCell ref="ED80:EL81"/>
    <mergeCell ref="EM80:EQ81"/>
    <mergeCell ref="W80:AA80"/>
    <mergeCell ref="AB80:AC80"/>
    <mergeCell ref="AD80:AE80"/>
    <mergeCell ref="AF80:AH80"/>
    <mergeCell ref="AI80:AK80"/>
    <mergeCell ref="AL80:AN80"/>
    <mergeCell ref="O84:P84"/>
    <mergeCell ref="Q84:V84"/>
    <mergeCell ref="AD83:AE83"/>
    <mergeCell ref="AF83:AH83"/>
    <mergeCell ref="AI83:AK83"/>
    <mergeCell ref="AL83:AN83"/>
    <mergeCell ref="AO83:AR83"/>
    <mergeCell ref="AS83:AV83"/>
    <mergeCell ref="ER82:FB83"/>
    <mergeCell ref="FC82:FF83"/>
    <mergeCell ref="B83:D83"/>
    <mergeCell ref="E83:H83"/>
    <mergeCell ref="I83:K83"/>
    <mergeCell ref="L83:N83"/>
    <mergeCell ref="O83:P83"/>
    <mergeCell ref="Q83:V83"/>
    <mergeCell ref="W83:AA83"/>
    <mergeCell ref="AB83:AC83"/>
    <mergeCell ref="AO82:AR82"/>
    <mergeCell ref="AS82:AV82"/>
    <mergeCell ref="DH82:DP83"/>
    <mergeCell ref="DQ82:EC83"/>
    <mergeCell ref="ED82:EL83"/>
    <mergeCell ref="EM82:EQ83"/>
    <mergeCell ref="W82:AA82"/>
    <mergeCell ref="AB82:AC82"/>
    <mergeCell ref="AD82:AE82"/>
    <mergeCell ref="AF82:AH82"/>
    <mergeCell ref="AI82:AK82"/>
    <mergeCell ref="AL82:AN82"/>
    <mergeCell ref="B82:D82"/>
    <mergeCell ref="E82:H82"/>
    <mergeCell ref="AD85:AE85"/>
    <mergeCell ref="AF85:AH85"/>
    <mergeCell ref="AI85:AK85"/>
    <mergeCell ref="AL85:AN85"/>
    <mergeCell ref="AO85:AR85"/>
    <mergeCell ref="AS85:AV85"/>
    <mergeCell ref="ER84:FB85"/>
    <mergeCell ref="FC84:FF85"/>
    <mergeCell ref="B85:D85"/>
    <mergeCell ref="E85:H85"/>
    <mergeCell ref="I85:K85"/>
    <mergeCell ref="L85:N85"/>
    <mergeCell ref="O85:P85"/>
    <mergeCell ref="Q85:V85"/>
    <mergeCell ref="W85:AA85"/>
    <mergeCell ref="AB85:AC85"/>
    <mergeCell ref="AO84:AR84"/>
    <mergeCell ref="AS84:AV84"/>
    <mergeCell ref="DH84:DP85"/>
    <mergeCell ref="DQ84:EC85"/>
    <mergeCell ref="ED84:EL85"/>
    <mergeCell ref="EM84:EQ85"/>
    <mergeCell ref="W84:AA84"/>
    <mergeCell ref="AB84:AC84"/>
    <mergeCell ref="AD84:AE84"/>
    <mergeCell ref="AF84:AH84"/>
    <mergeCell ref="AI84:AK84"/>
    <mergeCell ref="AL84:AN84"/>
    <mergeCell ref="B84:D84"/>
    <mergeCell ref="E84:H84"/>
    <mergeCell ref="I84:K84"/>
    <mergeCell ref="L84:N84"/>
    <mergeCell ref="AO86:AR86"/>
    <mergeCell ref="AS86:AV86"/>
    <mergeCell ref="DH86:EQ87"/>
    <mergeCell ref="ER86:ER87"/>
    <mergeCell ref="ES86:FB87"/>
    <mergeCell ref="FC86:FF87"/>
    <mergeCell ref="AO87:AR87"/>
    <mergeCell ref="AS87:AV87"/>
    <mergeCell ref="W86:AA86"/>
    <mergeCell ref="AB86:AC86"/>
    <mergeCell ref="AD86:AE86"/>
    <mergeCell ref="AF86:AH86"/>
    <mergeCell ref="AI86:AK86"/>
    <mergeCell ref="AL86:AN86"/>
    <mergeCell ref="B86:D86"/>
    <mergeCell ref="E86:H86"/>
    <mergeCell ref="I86:K86"/>
    <mergeCell ref="L86:N86"/>
    <mergeCell ref="O86:P86"/>
    <mergeCell ref="Q86:V86"/>
    <mergeCell ref="B88:D88"/>
    <mergeCell ref="E88:H88"/>
    <mergeCell ref="I88:K88"/>
    <mergeCell ref="L88:N88"/>
    <mergeCell ref="O88:P88"/>
    <mergeCell ref="Q88:V88"/>
    <mergeCell ref="W87:AA87"/>
    <mergeCell ref="AB87:AC87"/>
    <mergeCell ref="AD87:AE87"/>
    <mergeCell ref="AF87:AH87"/>
    <mergeCell ref="AI87:AK87"/>
    <mergeCell ref="AL87:AN87"/>
    <mergeCell ref="B87:D87"/>
    <mergeCell ref="E87:H87"/>
    <mergeCell ref="I87:K87"/>
    <mergeCell ref="L87:N87"/>
    <mergeCell ref="O87:P87"/>
    <mergeCell ref="Q87:V87"/>
    <mergeCell ref="DE89:EQ90"/>
    <mergeCell ref="ER89:ER90"/>
    <mergeCell ref="ES89:FB90"/>
    <mergeCell ref="FC89:FF90"/>
    <mergeCell ref="B90:D90"/>
    <mergeCell ref="E90:H90"/>
    <mergeCell ref="I90:K90"/>
    <mergeCell ref="L90:N90"/>
    <mergeCell ref="O90:P90"/>
    <mergeCell ref="Q90:V90"/>
    <mergeCell ref="AD89:AE89"/>
    <mergeCell ref="AF89:AH89"/>
    <mergeCell ref="AI89:AK89"/>
    <mergeCell ref="AL89:AN89"/>
    <mergeCell ref="AO89:AR89"/>
    <mergeCell ref="AS89:AV89"/>
    <mergeCell ref="AO88:AR88"/>
    <mergeCell ref="AS88:AV88"/>
    <mergeCell ref="B89:D89"/>
    <mergeCell ref="E89:H89"/>
    <mergeCell ref="I89:K89"/>
    <mergeCell ref="L89:N89"/>
    <mergeCell ref="O89:P89"/>
    <mergeCell ref="Q89:V89"/>
    <mergeCell ref="W89:AA89"/>
    <mergeCell ref="AB89:AC89"/>
    <mergeCell ref="W88:AA88"/>
    <mergeCell ref="AB88:AC88"/>
    <mergeCell ref="AD88:AE88"/>
    <mergeCell ref="AF88:AH88"/>
    <mergeCell ref="AI88:AK88"/>
    <mergeCell ref="AL88:AN88"/>
    <mergeCell ref="AD91:AE91"/>
    <mergeCell ref="AF91:AH91"/>
    <mergeCell ref="AI91:AK91"/>
    <mergeCell ref="AL91:AN91"/>
    <mergeCell ref="AO91:AR91"/>
    <mergeCell ref="AS91:AV91"/>
    <mergeCell ref="AO90:AR90"/>
    <mergeCell ref="AS90:AV90"/>
    <mergeCell ref="B91:D91"/>
    <mergeCell ref="E91:H91"/>
    <mergeCell ref="I91:K91"/>
    <mergeCell ref="L91:N91"/>
    <mergeCell ref="O91:P91"/>
    <mergeCell ref="Q91:V91"/>
    <mergeCell ref="W91:AA91"/>
    <mergeCell ref="AB91:AC91"/>
    <mergeCell ref="W90:AA90"/>
    <mergeCell ref="AB90:AC90"/>
    <mergeCell ref="AD90:AE90"/>
    <mergeCell ref="AF90:AH90"/>
    <mergeCell ref="AI90:AK90"/>
    <mergeCell ref="AL90:AN90"/>
    <mergeCell ref="AO92:AR92"/>
    <mergeCell ref="AS92:AV92"/>
    <mergeCell ref="B93:D93"/>
    <mergeCell ref="E93:H93"/>
    <mergeCell ref="I93:K93"/>
    <mergeCell ref="L93:N93"/>
    <mergeCell ref="O93:P93"/>
    <mergeCell ref="Q93:V93"/>
    <mergeCell ref="W93:AA93"/>
    <mergeCell ref="AB93:AC93"/>
    <mergeCell ref="W92:AA92"/>
    <mergeCell ref="AB92:AC92"/>
    <mergeCell ref="AD92:AE92"/>
    <mergeCell ref="AF92:AH92"/>
    <mergeCell ref="AI92:AK92"/>
    <mergeCell ref="AL92:AN92"/>
    <mergeCell ref="B92:D92"/>
    <mergeCell ref="E92:H92"/>
    <mergeCell ref="I92:K92"/>
    <mergeCell ref="L92:N92"/>
    <mergeCell ref="O92:P92"/>
    <mergeCell ref="Q92:V92"/>
    <mergeCell ref="B96:H96"/>
    <mergeCell ref="I96:K96"/>
    <mergeCell ref="L96:N96"/>
    <mergeCell ref="O96:P96"/>
    <mergeCell ref="Q96:V96"/>
    <mergeCell ref="W96:AA96"/>
    <mergeCell ref="AB96:AC96"/>
    <mergeCell ref="AD96:AE96"/>
    <mergeCell ref="AF96:AH96"/>
    <mergeCell ref="AB94:AC94"/>
    <mergeCell ref="AD94:AE94"/>
    <mergeCell ref="AF94:AH94"/>
    <mergeCell ref="AI94:AK94"/>
    <mergeCell ref="AL94:AN94"/>
    <mergeCell ref="AO94:AR94"/>
    <mergeCell ref="DI93:EF94"/>
    <mergeCell ref="EG93:EV94"/>
    <mergeCell ref="B94:D94"/>
    <mergeCell ref="E94:H94"/>
    <mergeCell ref="I94:K94"/>
    <mergeCell ref="L94:N94"/>
    <mergeCell ref="O94:P94"/>
    <mergeCell ref="Q94:V94"/>
    <mergeCell ref="W94:AA94"/>
    <mergeCell ref="AD93:AE93"/>
    <mergeCell ref="AF93:AH93"/>
    <mergeCell ref="AI93:AK93"/>
    <mergeCell ref="AL93:AN93"/>
    <mergeCell ref="AO93:AR93"/>
    <mergeCell ref="AS93:AV93"/>
    <mergeCell ref="AO102:AO103"/>
    <mergeCell ref="AP102:AP103"/>
    <mergeCell ref="AQ102:AQ103"/>
    <mergeCell ref="AR102:AR103"/>
    <mergeCell ref="ET97:EX97"/>
    <mergeCell ref="EY97:FC97"/>
    <mergeCell ref="AI98:AK98"/>
    <mergeCell ref="AL98:AN98"/>
    <mergeCell ref="AO98:AR98"/>
    <mergeCell ref="AS98:AV98"/>
    <mergeCell ref="AI96:AK96"/>
    <mergeCell ref="AL96:AN96"/>
    <mergeCell ref="AO96:AR96"/>
    <mergeCell ref="AS96:AV96"/>
    <mergeCell ref="EJ97:EN97"/>
    <mergeCell ref="EO97:ES97"/>
    <mergeCell ref="AS94:AV94"/>
    <mergeCell ref="EW93:EY94"/>
    <mergeCell ref="FC104:FF104"/>
    <mergeCell ref="B105:H106"/>
    <mergeCell ref="I105:O105"/>
    <mergeCell ref="P105:V106"/>
    <mergeCell ref="W105:AE106"/>
    <mergeCell ref="I106:O106"/>
    <mergeCell ref="DE106:DI107"/>
    <mergeCell ref="DJ106:DK107"/>
    <mergeCell ref="DL106:DM107"/>
    <mergeCell ref="DN106:DO107"/>
    <mergeCell ref="EJ104:EM104"/>
    <mergeCell ref="EN104:EP104"/>
    <mergeCell ref="EQ104:ES104"/>
    <mergeCell ref="ET104:EV104"/>
    <mergeCell ref="EW104:EY104"/>
    <mergeCell ref="EZ104:FB104"/>
    <mergeCell ref="AS102:AS103"/>
    <mergeCell ref="AT102:AT103"/>
    <mergeCell ref="AU102:AU103"/>
    <mergeCell ref="AV102:AV103"/>
    <mergeCell ref="B104:M104"/>
    <mergeCell ref="N104:AE104"/>
    <mergeCell ref="AF104:AL108"/>
    <mergeCell ref="AM104:AV108"/>
    <mergeCell ref="B107:M108"/>
    <mergeCell ref="N107:AE108"/>
    <mergeCell ref="DD101:FG102"/>
    <mergeCell ref="B102:M103"/>
    <mergeCell ref="N102:AE103"/>
    <mergeCell ref="AF102:AL103"/>
    <mergeCell ref="AM102:AM103"/>
    <mergeCell ref="AN102:AN103"/>
    <mergeCell ref="DJ108:EC109"/>
    <mergeCell ref="B110:D112"/>
    <mergeCell ref="E110:H112"/>
    <mergeCell ref="I110:V110"/>
    <mergeCell ref="W110:AA112"/>
    <mergeCell ref="AB110:AC112"/>
    <mergeCell ref="AD110:AE112"/>
    <mergeCell ref="AF110:AH112"/>
    <mergeCell ref="AI110:AN110"/>
    <mergeCell ref="EU106:EV106"/>
    <mergeCell ref="EW106:EX106"/>
    <mergeCell ref="EY106:EZ106"/>
    <mergeCell ref="FA106:FB106"/>
    <mergeCell ref="FC106:FD106"/>
    <mergeCell ref="FE106:FF106"/>
    <mergeCell ref="EB106:EC107"/>
    <mergeCell ref="EH106:EL106"/>
    <mergeCell ref="EM106:EN106"/>
    <mergeCell ref="EO106:EP106"/>
    <mergeCell ref="EQ106:ER106"/>
    <mergeCell ref="ES106:ET106"/>
    <mergeCell ref="EH107:EL111"/>
    <mergeCell ref="EM107:FF111"/>
    <mergeCell ref="DP106:DQ107"/>
    <mergeCell ref="DR106:DS107"/>
    <mergeCell ref="DT106:DU107"/>
    <mergeCell ref="DV106:DW107"/>
    <mergeCell ref="DX106:DY107"/>
    <mergeCell ref="DZ106:EA107"/>
    <mergeCell ref="B113:D113"/>
    <mergeCell ref="E113:H113"/>
    <mergeCell ref="I113:K113"/>
    <mergeCell ref="L113:N113"/>
    <mergeCell ref="O113:P113"/>
    <mergeCell ref="Q113:V113"/>
    <mergeCell ref="AO110:AR112"/>
    <mergeCell ref="AS110:AV112"/>
    <mergeCell ref="I111:P111"/>
    <mergeCell ref="Q111:V112"/>
    <mergeCell ref="AI111:AN111"/>
    <mergeCell ref="I112:K112"/>
    <mergeCell ref="L112:N112"/>
    <mergeCell ref="O112:P112"/>
    <mergeCell ref="AI112:AK112"/>
    <mergeCell ref="AL112:AN112"/>
    <mergeCell ref="DE108:DI109"/>
    <mergeCell ref="AB114:AC114"/>
    <mergeCell ref="AD114:AE114"/>
    <mergeCell ref="AF114:AH114"/>
    <mergeCell ref="AI114:AK114"/>
    <mergeCell ref="AL114:AN114"/>
    <mergeCell ref="AO114:AR114"/>
    <mergeCell ref="EM113:EQ114"/>
    <mergeCell ref="ER113:FB114"/>
    <mergeCell ref="FC113:FF114"/>
    <mergeCell ref="B114:D114"/>
    <mergeCell ref="E114:H114"/>
    <mergeCell ref="I114:K114"/>
    <mergeCell ref="L114:N114"/>
    <mergeCell ref="O114:P114"/>
    <mergeCell ref="Q114:V114"/>
    <mergeCell ref="W114:AA114"/>
    <mergeCell ref="AO113:AR113"/>
    <mergeCell ref="AS113:AV113"/>
    <mergeCell ref="DE113:DG136"/>
    <mergeCell ref="DH113:DP114"/>
    <mergeCell ref="DQ113:EC114"/>
    <mergeCell ref="ED113:EL114"/>
    <mergeCell ref="AS114:AV114"/>
    <mergeCell ref="AO115:AR115"/>
    <mergeCell ref="AS115:AV115"/>
    <mergeCell ref="DH115:DP116"/>
    <mergeCell ref="W113:AA113"/>
    <mergeCell ref="AB113:AC113"/>
    <mergeCell ref="AD113:AE113"/>
    <mergeCell ref="AF113:AH113"/>
    <mergeCell ref="AI113:AK113"/>
    <mergeCell ref="AL113:AN113"/>
    <mergeCell ref="ED115:EL116"/>
    <mergeCell ref="EM115:EQ116"/>
    <mergeCell ref="ER115:FB116"/>
    <mergeCell ref="FC115:FF116"/>
    <mergeCell ref="B116:D116"/>
    <mergeCell ref="E116:H116"/>
    <mergeCell ref="I116:K116"/>
    <mergeCell ref="L116:N116"/>
    <mergeCell ref="O116:P116"/>
    <mergeCell ref="W115:AA115"/>
    <mergeCell ref="AB115:AC115"/>
    <mergeCell ref="AD115:AE115"/>
    <mergeCell ref="AF115:AH115"/>
    <mergeCell ref="AI115:AK115"/>
    <mergeCell ref="AL115:AN115"/>
    <mergeCell ref="B115:D115"/>
    <mergeCell ref="E115:H115"/>
    <mergeCell ref="I115:K115"/>
    <mergeCell ref="L115:N115"/>
    <mergeCell ref="O115:P115"/>
    <mergeCell ref="Q115:V115"/>
    <mergeCell ref="AL116:AN116"/>
    <mergeCell ref="AO116:AR116"/>
    <mergeCell ref="AS116:AV116"/>
    <mergeCell ref="B117:D117"/>
    <mergeCell ref="E117:H117"/>
    <mergeCell ref="I117:K117"/>
    <mergeCell ref="L117:N117"/>
    <mergeCell ref="O117:P117"/>
    <mergeCell ref="Q117:V117"/>
    <mergeCell ref="W117:AA117"/>
    <mergeCell ref="Q116:V116"/>
    <mergeCell ref="W116:AA116"/>
    <mergeCell ref="AB116:AC116"/>
    <mergeCell ref="AD116:AE116"/>
    <mergeCell ref="AF116:AH116"/>
    <mergeCell ref="AI116:AK116"/>
    <mergeCell ref="DQ115:EC116"/>
    <mergeCell ref="AF118:AH118"/>
    <mergeCell ref="AI118:AK118"/>
    <mergeCell ref="AL118:AN118"/>
    <mergeCell ref="AO118:AR118"/>
    <mergeCell ref="AS118:AV118"/>
    <mergeCell ref="B119:D119"/>
    <mergeCell ref="E119:H119"/>
    <mergeCell ref="I119:K119"/>
    <mergeCell ref="L119:N119"/>
    <mergeCell ref="O119:P119"/>
    <mergeCell ref="FC117:FF118"/>
    <mergeCell ref="B118:D118"/>
    <mergeCell ref="E118:H118"/>
    <mergeCell ref="I118:K118"/>
    <mergeCell ref="L118:N118"/>
    <mergeCell ref="O118:P118"/>
    <mergeCell ref="Q118:V118"/>
    <mergeCell ref="W118:AA118"/>
    <mergeCell ref="AB118:AC118"/>
    <mergeCell ref="AD118:AE118"/>
    <mergeCell ref="AS117:AV117"/>
    <mergeCell ref="DH117:DP118"/>
    <mergeCell ref="DQ117:EC118"/>
    <mergeCell ref="ED117:EL118"/>
    <mergeCell ref="EM117:EQ118"/>
    <mergeCell ref="ER117:FB118"/>
    <mergeCell ref="AB117:AC117"/>
    <mergeCell ref="AD117:AE117"/>
    <mergeCell ref="AF117:AH117"/>
    <mergeCell ref="AI117:AK117"/>
    <mergeCell ref="AL117:AN117"/>
    <mergeCell ref="AO117:AR117"/>
    <mergeCell ref="O121:P121"/>
    <mergeCell ref="Q121:V121"/>
    <mergeCell ref="AB120:AC120"/>
    <mergeCell ref="AD120:AE120"/>
    <mergeCell ref="AF120:AH120"/>
    <mergeCell ref="AI120:AK120"/>
    <mergeCell ref="AL120:AN120"/>
    <mergeCell ref="AO120:AR120"/>
    <mergeCell ref="EM119:EQ120"/>
    <mergeCell ref="ER119:FB120"/>
    <mergeCell ref="FC119:FF120"/>
    <mergeCell ref="B120:D120"/>
    <mergeCell ref="E120:H120"/>
    <mergeCell ref="I120:K120"/>
    <mergeCell ref="L120:N120"/>
    <mergeCell ref="O120:P120"/>
    <mergeCell ref="Q120:V120"/>
    <mergeCell ref="W120:AA120"/>
    <mergeCell ref="AL119:AN119"/>
    <mergeCell ref="AO119:AR119"/>
    <mergeCell ref="AS119:AV119"/>
    <mergeCell ref="DH119:DP120"/>
    <mergeCell ref="DQ119:EC120"/>
    <mergeCell ref="ED119:EL120"/>
    <mergeCell ref="AS120:AV120"/>
    <mergeCell ref="Q119:V119"/>
    <mergeCell ref="W119:AA119"/>
    <mergeCell ref="AB119:AC119"/>
    <mergeCell ref="AD119:AE119"/>
    <mergeCell ref="AF119:AH119"/>
    <mergeCell ref="AI119:AK119"/>
    <mergeCell ref="AD122:AE122"/>
    <mergeCell ref="AF122:AH122"/>
    <mergeCell ref="AI122:AK122"/>
    <mergeCell ref="AL122:AN122"/>
    <mergeCell ref="AO122:AR122"/>
    <mergeCell ref="AS122:AV122"/>
    <mergeCell ref="ER121:FB122"/>
    <mergeCell ref="FC121:FF122"/>
    <mergeCell ref="B122:D122"/>
    <mergeCell ref="E122:H122"/>
    <mergeCell ref="I122:K122"/>
    <mergeCell ref="L122:N122"/>
    <mergeCell ref="O122:P122"/>
    <mergeCell ref="Q122:V122"/>
    <mergeCell ref="W122:AA122"/>
    <mergeCell ref="AB122:AC122"/>
    <mergeCell ref="AO121:AR121"/>
    <mergeCell ref="AS121:AV121"/>
    <mergeCell ref="DH121:DP122"/>
    <mergeCell ref="DQ121:EC122"/>
    <mergeCell ref="ED121:EL122"/>
    <mergeCell ref="EM121:EQ122"/>
    <mergeCell ref="W121:AA121"/>
    <mergeCell ref="AB121:AC121"/>
    <mergeCell ref="AD121:AE121"/>
    <mergeCell ref="AF121:AH121"/>
    <mergeCell ref="AI121:AK121"/>
    <mergeCell ref="AL121:AN121"/>
    <mergeCell ref="B121:D121"/>
    <mergeCell ref="E121:H121"/>
    <mergeCell ref="I121:K121"/>
    <mergeCell ref="L121:N121"/>
    <mergeCell ref="FC123:FF124"/>
    <mergeCell ref="B124:D124"/>
    <mergeCell ref="E124:H124"/>
    <mergeCell ref="I124:K124"/>
    <mergeCell ref="L124:N124"/>
    <mergeCell ref="O124:P124"/>
    <mergeCell ref="Q124:V124"/>
    <mergeCell ref="W124:AA124"/>
    <mergeCell ref="AB124:AC124"/>
    <mergeCell ref="AO123:AR123"/>
    <mergeCell ref="AS123:AV123"/>
    <mergeCell ref="DH123:DP124"/>
    <mergeCell ref="DQ123:EC124"/>
    <mergeCell ref="ED123:EL124"/>
    <mergeCell ref="EM123:EQ124"/>
    <mergeCell ref="W123:AA123"/>
    <mergeCell ref="AB123:AC123"/>
    <mergeCell ref="AD123:AE123"/>
    <mergeCell ref="AF123:AH123"/>
    <mergeCell ref="AI123:AK123"/>
    <mergeCell ref="AL123:AN123"/>
    <mergeCell ref="B123:D123"/>
    <mergeCell ref="E123:H123"/>
    <mergeCell ref="I123:K123"/>
    <mergeCell ref="L123:N123"/>
    <mergeCell ref="O123:P123"/>
    <mergeCell ref="Q123:V123"/>
    <mergeCell ref="AD125:AE125"/>
    <mergeCell ref="AF125:AH125"/>
    <mergeCell ref="AI125:AK125"/>
    <mergeCell ref="AL125:AN125"/>
    <mergeCell ref="B125:D125"/>
    <mergeCell ref="E125:H125"/>
    <mergeCell ref="I125:K125"/>
    <mergeCell ref="L125:N125"/>
    <mergeCell ref="O125:P125"/>
    <mergeCell ref="Q125:V125"/>
    <mergeCell ref="AD124:AE124"/>
    <mergeCell ref="AF124:AH124"/>
    <mergeCell ref="AI124:AK124"/>
    <mergeCell ref="AL124:AN124"/>
    <mergeCell ref="AO124:AR124"/>
    <mergeCell ref="AS124:AV124"/>
    <mergeCell ref="ER123:FB124"/>
    <mergeCell ref="AI127:AK127"/>
    <mergeCell ref="AL127:AN127"/>
    <mergeCell ref="B127:D127"/>
    <mergeCell ref="E127:H127"/>
    <mergeCell ref="I127:K127"/>
    <mergeCell ref="L127:N127"/>
    <mergeCell ref="O127:P127"/>
    <mergeCell ref="Q127:V127"/>
    <mergeCell ref="AD126:AE126"/>
    <mergeCell ref="AF126:AH126"/>
    <mergeCell ref="AI126:AK126"/>
    <mergeCell ref="AL126:AN126"/>
    <mergeCell ref="AO126:AR126"/>
    <mergeCell ref="AS126:AV126"/>
    <mergeCell ref="ER125:FB126"/>
    <mergeCell ref="FC125:FF126"/>
    <mergeCell ref="B126:D126"/>
    <mergeCell ref="E126:H126"/>
    <mergeCell ref="I126:K126"/>
    <mergeCell ref="L126:N126"/>
    <mergeCell ref="O126:P126"/>
    <mergeCell ref="Q126:V126"/>
    <mergeCell ref="W126:AA126"/>
    <mergeCell ref="AB126:AC126"/>
    <mergeCell ref="AO125:AR125"/>
    <mergeCell ref="AS125:AV125"/>
    <mergeCell ref="DH125:DP126"/>
    <mergeCell ref="DQ125:EC126"/>
    <mergeCell ref="ED125:EL126"/>
    <mergeCell ref="EM125:EQ126"/>
    <mergeCell ref="W125:AA125"/>
    <mergeCell ref="AB125:AC125"/>
    <mergeCell ref="B129:D129"/>
    <mergeCell ref="E129:H129"/>
    <mergeCell ref="I129:K129"/>
    <mergeCell ref="L129:N129"/>
    <mergeCell ref="O129:P129"/>
    <mergeCell ref="Q129:V129"/>
    <mergeCell ref="AD128:AE128"/>
    <mergeCell ref="AF128:AH128"/>
    <mergeCell ref="AI128:AK128"/>
    <mergeCell ref="AL128:AN128"/>
    <mergeCell ref="AO128:AR128"/>
    <mergeCell ref="AS128:AV128"/>
    <mergeCell ref="ER127:FB128"/>
    <mergeCell ref="FC127:FF128"/>
    <mergeCell ref="B128:D128"/>
    <mergeCell ref="E128:H128"/>
    <mergeCell ref="I128:K128"/>
    <mergeCell ref="L128:N128"/>
    <mergeCell ref="O128:P128"/>
    <mergeCell ref="Q128:V128"/>
    <mergeCell ref="W128:AA128"/>
    <mergeCell ref="AB128:AC128"/>
    <mergeCell ref="AO127:AR127"/>
    <mergeCell ref="AS127:AV127"/>
    <mergeCell ref="DH127:DP128"/>
    <mergeCell ref="DQ127:EC128"/>
    <mergeCell ref="ED127:EL128"/>
    <mergeCell ref="EM127:EQ128"/>
    <mergeCell ref="W127:AA127"/>
    <mergeCell ref="AB127:AC127"/>
    <mergeCell ref="AD127:AE127"/>
    <mergeCell ref="AF127:AH127"/>
    <mergeCell ref="I131:K131"/>
    <mergeCell ref="L131:N131"/>
    <mergeCell ref="O131:P131"/>
    <mergeCell ref="Q131:V131"/>
    <mergeCell ref="AD130:AE130"/>
    <mergeCell ref="AF130:AH130"/>
    <mergeCell ref="AI130:AK130"/>
    <mergeCell ref="AL130:AN130"/>
    <mergeCell ref="AO130:AR130"/>
    <mergeCell ref="AS130:AV130"/>
    <mergeCell ref="ER129:FB130"/>
    <mergeCell ref="FC129:FF130"/>
    <mergeCell ref="B130:D130"/>
    <mergeCell ref="E130:H130"/>
    <mergeCell ref="I130:K130"/>
    <mergeCell ref="L130:N130"/>
    <mergeCell ref="O130:P130"/>
    <mergeCell ref="Q130:V130"/>
    <mergeCell ref="W130:AA130"/>
    <mergeCell ref="AB130:AC130"/>
    <mergeCell ref="AO129:AR129"/>
    <mergeCell ref="AS129:AV129"/>
    <mergeCell ref="DH129:DP130"/>
    <mergeCell ref="DQ129:EC130"/>
    <mergeCell ref="ED129:EL130"/>
    <mergeCell ref="EM129:EQ130"/>
    <mergeCell ref="W129:AA129"/>
    <mergeCell ref="AB129:AC129"/>
    <mergeCell ref="AD129:AE129"/>
    <mergeCell ref="AF129:AH129"/>
    <mergeCell ref="AI129:AK129"/>
    <mergeCell ref="AL129:AN129"/>
    <mergeCell ref="O133:P133"/>
    <mergeCell ref="Q133:V133"/>
    <mergeCell ref="AD132:AE132"/>
    <mergeCell ref="AF132:AH132"/>
    <mergeCell ref="AI132:AK132"/>
    <mergeCell ref="AL132:AN132"/>
    <mergeCell ref="AO132:AR132"/>
    <mergeCell ref="AS132:AV132"/>
    <mergeCell ref="ER131:FB132"/>
    <mergeCell ref="FC131:FF132"/>
    <mergeCell ref="B132:D132"/>
    <mergeCell ref="E132:H132"/>
    <mergeCell ref="I132:K132"/>
    <mergeCell ref="L132:N132"/>
    <mergeCell ref="O132:P132"/>
    <mergeCell ref="Q132:V132"/>
    <mergeCell ref="W132:AA132"/>
    <mergeCell ref="AB132:AC132"/>
    <mergeCell ref="AO131:AR131"/>
    <mergeCell ref="AS131:AV131"/>
    <mergeCell ref="DH131:DP132"/>
    <mergeCell ref="DQ131:EC132"/>
    <mergeCell ref="ED131:EL132"/>
    <mergeCell ref="EM131:EQ132"/>
    <mergeCell ref="W131:AA131"/>
    <mergeCell ref="AB131:AC131"/>
    <mergeCell ref="AD131:AE131"/>
    <mergeCell ref="AF131:AH131"/>
    <mergeCell ref="AI131:AK131"/>
    <mergeCell ref="AL131:AN131"/>
    <mergeCell ref="B131:D131"/>
    <mergeCell ref="E131:H131"/>
    <mergeCell ref="AD134:AE134"/>
    <mergeCell ref="AF134:AH134"/>
    <mergeCell ref="AI134:AK134"/>
    <mergeCell ref="AL134:AN134"/>
    <mergeCell ref="AO134:AR134"/>
    <mergeCell ref="AS134:AV134"/>
    <mergeCell ref="ER133:FB134"/>
    <mergeCell ref="FC133:FF134"/>
    <mergeCell ref="B134:D134"/>
    <mergeCell ref="E134:H134"/>
    <mergeCell ref="I134:K134"/>
    <mergeCell ref="L134:N134"/>
    <mergeCell ref="O134:P134"/>
    <mergeCell ref="Q134:V134"/>
    <mergeCell ref="W134:AA134"/>
    <mergeCell ref="AB134:AC134"/>
    <mergeCell ref="AO133:AR133"/>
    <mergeCell ref="AS133:AV133"/>
    <mergeCell ref="DH133:DP134"/>
    <mergeCell ref="DQ133:EC134"/>
    <mergeCell ref="ED133:EL134"/>
    <mergeCell ref="EM133:EQ134"/>
    <mergeCell ref="W133:AA133"/>
    <mergeCell ref="AB133:AC133"/>
    <mergeCell ref="AD133:AE133"/>
    <mergeCell ref="AF133:AH133"/>
    <mergeCell ref="AI133:AK133"/>
    <mergeCell ref="AL133:AN133"/>
    <mergeCell ref="B133:D133"/>
    <mergeCell ref="E133:H133"/>
    <mergeCell ref="I133:K133"/>
    <mergeCell ref="L133:N133"/>
    <mergeCell ref="AO135:AR135"/>
    <mergeCell ref="AS135:AV135"/>
    <mergeCell ref="DH135:EQ136"/>
    <mergeCell ref="ER135:ER136"/>
    <mergeCell ref="ES135:FB136"/>
    <mergeCell ref="FC135:FF136"/>
    <mergeCell ref="AO136:AR136"/>
    <mergeCell ref="AS136:AV136"/>
    <mergeCell ref="W135:AA135"/>
    <mergeCell ref="AB135:AC135"/>
    <mergeCell ref="AD135:AE135"/>
    <mergeCell ref="AF135:AH135"/>
    <mergeCell ref="AI135:AK135"/>
    <mergeCell ref="AL135:AN135"/>
    <mergeCell ref="B135:D135"/>
    <mergeCell ref="E135:H135"/>
    <mergeCell ref="I135:K135"/>
    <mergeCell ref="L135:N135"/>
    <mergeCell ref="O135:P135"/>
    <mergeCell ref="Q135:V135"/>
    <mergeCell ref="B137:D137"/>
    <mergeCell ref="E137:H137"/>
    <mergeCell ref="I137:K137"/>
    <mergeCell ref="L137:N137"/>
    <mergeCell ref="O137:P137"/>
    <mergeCell ref="Q137:V137"/>
    <mergeCell ref="W136:AA136"/>
    <mergeCell ref="AB136:AC136"/>
    <mergeCell ref="AD136:AE136"/>
    <mergeCell ref="AF136:AH136"/>
    <mergeCell ref="AI136:AK136"/>
    <mergeCell ref="AL136:AN136"/>
    <mergeCell ref="B136:D136"/>
    <mergeCell ref="E136:H136"/>
    <mergeCell ref="I136:K136"/>
    <mergeCell ref="L136:N136"/>
    <mergeCell ref="O136:P136"/>
    <mergeCell ref="Q136:V136"/>
    <mergeCell ref="DE138:EQ139"/>
    <mergeCell ref="ER138:ER139"/>
    <mergeCell ref="ES138:FB139"/>
    <mergeCell ref="FC138:FF139"/>
    <mergeCell ref="B139:D139"/>
    <mergeCell ref="E139:H139"/>
    <mergeCell ref="I139:K139"/>
    <mergeCell ref="L139:N139"/>
    <mergeCell ref="O139:P139"/>
    <mergeCell ref="Q139:V139"/>
    <mergeCell ref="AD138:AE138"/>
    <mergeCell ref="AF138:AH138"/>
    <mergeCell ref="AI138:AK138"/>
    <mergeCell ref="AL138:AN138"/>
    <mergeCell ref="AO138:AR138"/>
    <mergeCell ref="AS138:AV138"/>
    <mergeCell ref="AO137:AR137"/>
    <mergeCell ref="AS137:AV137"/>
    <mergeCell ref="B138:D138"/>
    <mergeCell ref="E138:H138"/>
    <mergeCell ref="I138:K138"/>
    <mergeCell ref="L138:N138"/>
    <mergeCell ref="O138:P138"/>
    <mergeCell ref="Q138:V138"/>
    <mergeCell ref="W138:AA138"/>
    <mergeCell ref="AB138:AC138"/>
    <mergeCell ref="W137:AA137"/>
    <mergeCell ref="AB137:AC137"/>
    <mergeCell ref="AD137:AE137"/>
    <mergeCell ref="AF137:AH137"/>
    <mergeCell ref="AI137:AK137"/>
    <mergeCell ref="AL137:AN137"/>
    <mergeCell ref="O141:P141"/>
    <mergeCell ref="Q141:V141"/>
    <mergeCell ref="AD140:AE140"/>
    <mergeCell ref="AF140:AH140"/>
    <mergeCell ref="AI140:AK140"/>
    <mergeCell ref="AL140:AN140"/>
    <mergeCell ref="AO140:AR140"/>
    <mergeCell ref="AS140:AV140"/>
    <mergeCell ref="AO139:AR139"/>
    <mergeCell ref="AS139:AV139"/>
    <mergeCell ref="B140:D140"/>
    <mergeCell ref="E140:H140"/>
    <mergeCell ref="I140:K140"/>
    <mergeCell ref="L140:N140"/>
    <mergeCell ref="O140:P140"/>
    <mergeCell ref="Q140:V140"/>
    <mergeCell ref="W140:AA140"/>
    <mergeCell ref="AB140:AC140"/>
    <mergeCell ref="W139:AA139"/>
    <mergeCell ref="AB139:AC139"/>
    <mergeCell ref="AD139:AE139"/>
    <mergeCell ref="AF139:AH139"/>
    <mergeCell ref="AI139:AK139"/>
    <mergeCell ref="AL139:AN139"/>
    <mergeCell ref="E143:H143"/>
    <mergeCell ref="I143:K143"/>
    <mergeCell ref="L143:N143"/>
    <mergeCell ref="O143:P143"/>
    <mergeCell ref="Q143:V143"/>
    <mergeCell ref="W143:AA143"/>
    <mergeCell ref="AD142:AE142"/>
    <mergeCell ref="AF142:AH142"/>
    <mergeCell ref="AI142:AK142"/>
    <mergeCell ref="AL142:AN142"/>
    <mergeCell ref="AO142:AR142"/>
    <mergeCell ref="AS142:AV142"/>
    <mergeCell ref="AO141:AR141"/>
    <mergeCell ref="AS141:AV141"/>
    <mergeCell ref="B142:D142"/>
    <mergeCell ref="E142:H142"/>
    <mergeCell ref="I142:K142"/>
    <mergeCell ref="L142:N142"/>
    <mergeCell ref="O142:P142"/>
    <mergeCell ref="Q142:V142"/>
    <mergeCell ref="W142:AA142"/>
    <mergeCell ref="AB142:AC142"/>
    <mergeCell ref="W141:AA141"/>
    <mergeCell ref="AB141:AC141"/>
    <mergeCell ref="AD141:AE141"/>
    <mergeCell ref="AF141:AH141"/>
    <mergeCell ref="AI141:AK141"/>
    <mergeCell ref="AL141:AN141"/>
    <mergeCell ref="B141:D141"/>
    <mergeCell ref="E141:H141"/>
    <mergeCell ref="I141:K141"/>
    <mergeCell ref="L141:N141"/>
    <mergeCell ref="ET146:EX146"/>
    <mergeCell ref="EY146:FC146"/>
    <mergeCell ref="AI147:AK147"/>
    <mergeCell ref="AL147:AN147"/>
    <mergeCell ref="AO147:AR147"/>
    <mergeCell ref="AS147:AV147"/>
    <mergeCell ref="AI145:AK145"/>
    <mergeCell ref="AL145:AN145"/>
    <mergeCell ref="AO145:AR145"/>
    <mergeCell ref="AS145:AV145"/>
    <mergeCell ref="EJ146:EN146"/>
    <mergeCell ref="EO146:ES146"/>
    <mergeCell ref="AS143:AV143"/>
    <mergeCell ref="B145:H145"/>
    <mergeCell ref="I145:K145"/>
    <mergeCell ref="L145:N145"/>
    <mergeCell ref="O145:P145"/>
    <mergeCell ref="Q145:V145"/>
    <mergeCell ref="W145:AA145"/>
    <mergeCell ref="AB145:AC145"/>
    <mergeCell ref="AD145:AE145"/>
    <mergeCell ref="AF145:AH145"/>
    <mergeCell ref="AB143:AC143"/>
    <mergeCell ref="AD143:AE143"/>
    <mergeCell ref="AF143:AH143"/>
    <mergeCell ref="AI143:AK143"/>
    <mergeCell ref="AL143:AN143"/>
    <mergeCell ref="AO143:AR143"/>
    <mergeCell ref="DI142:EF143"/>
    <mergeCell ref="EG142:EV143"/>
    <mergeCell ref="EW142:EY143"/>
    <mergeCell ref="B143:D143"/>
  </mergeCells>
  <phoneticPr fontId="1"/>
  <conditionalFormatting sqref="O15:V45">
    <cfRule type="cellIs" dxfId="111" priority="54" operator="lessThan">
      <formula>0</formula>
    </cfRule>
  </conditionalFormatting>
  <conditionalFormatting sqref="AB15:AC15">
    <cfRule type="expression" dxfId="110" priority="48">
      <formula>AND(OR(TEXT($AX15,"000000")="654000",TEXT($AX15,"000000")="655000"),$AB15&lt;&gt;"")</formula>
    </cfRule>
    <cfRule type="expression" dxfId="109" priority="53">
      <formula>AND(OR($W15="",$W15="最低時間未満"),$AB15=1)</formula>
    </cfRule>
  </conditionalFormatting>
  <conditionalFormatting sqref="I7:O7">
    <cfRule type="expression" dxfId="108" priority="52">
      <formula>$I$7="期間外"</formula>
    </cfRule>
  </conditionalFormatting>
  <conditionalFormatting sqref="I8:O8">
    <cfRule type="expression" dxfId="107" priority="51">
      <formula>$I$8="期間外"</formula>
    </cfRule>
  </conditionalFormatting>
  <conditionalFormatting sqref="N9:AE10">
    <cfRule type="expression" dxfId="106" priority="50">
      <formula>$N$9="期間外"</formula>
    </cfRule>
  </conditionalFormatting>
  <conditionalFormatting sqref="W7:AE8">
    <cfRule type="expression" dxfId="105" priority="49">
      <formula>$W$7="期間外"</formula>
    </cfRule>
  </conditionalFormatting>
  <conditionalFormatting sqref="AD15:AE45">
    <cfRule type="expression" dxfId="104" priority="55">
      <formula>AND($BG$5&lt;&gt;"２人介護可",$AD15=2)</formula>
    </cfRule>
  </conditionalFormatting>
  <conditionalFormatting sqref="W47:AA47">
    <cfRule type="expression" dxfId="103" priority="11">
      <formula>$W$47&gt;$BK$5</formula>
    </cfRule>
  </conditionalFormatting>
  <conditionalFormatting sqref="W15:AA45">
    <cfRule type="expression" dxfId="102" priority="47">
      <formula>AND($W15&lt;&gt;"",$W15="最低時間未満")</formula>
    </cfRule>
  </conditionalFormatting>
  <conditionalFormatting sqref="O64:V94">
    <cfRule type="cellIs" dxfId="101" priority="45" operator="lessThan">
      <formula>0</formula>
    </cfRule>
  </conditionalFormatting>
  <conditionalFormatting sqref="W96:AA96">
    <cfRule type="expression" dxfId="100" priority="46">
      <formula>$W$47&gt;$BK$5</formula>
    </cfRule>
  </conditionalFormatting>
  <conditionalFormatting sqref="W64:AA94">
    <cfRule type="expression" dxfId="99" priority="44">
      <formula>AND($W64&lt;&gt;"",$W64="最低時間未満")</formula>
    </cfRule>
  </conditionalFormatting>
  <conditionalFormatting sqref="O113:V143">
    <cfRule type="cellIs" dxfId="98" priority="42" operator="lessThan">
      <formula>0</formula>
    </cfRule>
  </conditionalFormatting>
  <conditionalFormatting sqref="W145:AA145">
    <cfRule type="expression" dxfId="97" priority="43">
      <formula>$W$47&gt;$BK$5</formula>
    </cfRule>
  </conditionalFormatting>
  <conditionalFormatting sqref="I56:O56">
    <cfRule type="expression" dxfId="96" priority="41">
      <formula>$I$7="期間外"</formula>
    </cfRule>
  </conditionalFormatting>
  <conditionalFormatting sqref="I57:O57">
    <cfRule type="expression" dxfId="95" priority="40">
      <formula>$I$8="期間外"</formula>
    </cfRule>
  </conditionalFormatting>
  <conditionalFormatting sqref="N58:AE59">
    <cfRule type="expression" dxfId="94" priority="39">
      <formula>$N$9="期間外"</formula>
    </cfRule>
  </conditionalFormatting>
  <conditionalFormatting sqref="W56:AE57">
    <cfRule type="expression" dxfId="93" priority="38">
      <formula>$W$7="期間外"</formula>
    </cfRule>
  </conditionalFormatting>
  <conditionalFormatting sqref="I105:O105">
    <cfRule type="expression" dxfId="92" priority="37">
      <formula>$I$7="期間外"</formula>
    </cfRule>
  </conditionalFormatting>
  <conditionalFormatting sqref="I106:O106">
    <cfRule type="expression" dxfId="91" priority="36">
      <formula>$I$8="期間外"</formula>
    </cfRule>
  </conditionalFormatting>
  <conditionalFormatting sqref="N107:AE108">
    <cfRule type="expression" dxfId="90" priority="35">
      <formula>$N$9="期間外"</formula>
    </cfRule>
  </conditionalFormatting>
  <conditionalFormatting sqref="W105:AE106">
    <cfRule type="expression" dxfId="89" priority="34">
      <formula>$W$7="期間外"</formula>
    </cfRule>
  </conditionalFormatting>
  <conditionalFormatting sqref="AD15:AE45">
    <cfRule type="expression" dxfId="88" priority="33">
      <formula>AND($I15&lt;&gt;"",$AD15="")</formula>
    </cfRule>
  </conditionalFormatting>
  <conditionalFormatting sqref="I43:K45 I64:K94 I113:K143">
    <cfRule type="expression" dxfId="87" priority="31">
      <formula>IF(BP43="","",VLOOKUP($BP43,$BT$15:$CD$143,5,FALSE))="Err"</formula>
    </cfRule>
    <cfRule type="expression" dxfId="86" priority="32">
      <formula>IF($AY43="","",VLOOKUP($AY43,$BC$15:$BM$143,5,FALSE))="Err"</formula>
    </cfRule>
  </conditionalFormatting>
  <conditionalFormatting sqref="I15:K15 I17:K17 I19:K19 I21:K21 I23:K23 I25:K25 I27:K27 I29:K29 I31:K31 I39:K39 I41:K41">
    <cfRule type="expression" dxfId="85" priority="29">
      <formula>IF(BP15="","",VLOOKUP($BP15,$BT$15:$CD$143,5,FALSE))="Err"</formula>
    </cfRule>
    <cfRule type="expression" dxfId="84" priority="30">
      <formula>IF($AY15="","",VLOOKUP($AY15,$BC$15:$BM$143,5,FALSE))="Err"</formula>
    </cfRule>
  </conditionalFormatting>
  <conditionalFormatting sqref="AW15:AW45">
    <cfRule type="expression" dxfId="83" priority="28">
      <formula>AND($BG$5&lt;&gt;"２人介護可",$AW15=2)</formula>
    </cfRule>
  </conditionalFormatting>
  <conditionalFormatting sqref="AW64:AW94">
    <cfRule type="expression" dxfId="82" priority="27">
      <formula>AND($BG$5&lt;&gt;"２人介護可",$AW64=2)</formula>
    </cfRule>
  </conditionalFormatting>
  <conditionalFormatting sqref="AW113:AW143">
    <cfRule type="expression" dxfId="81" priority="26">
      <formula>AND($BG$5&lt;&gt;"２人介護可",$AW113=2)</formula>
    </cfRule>
  </conditionalFormatting>
  <conditionalFormatting sqref="I16:K16 I18:K18 I20:K20 I22:K22 I24:K24 I26:K26 I28:K28 I30:K30 I32:K32 I38:K38 I40:K40 I42:K42">
    <cfRule type="expression" dxfId="80" priority="24">
      <formula>IF(BP16="","",VLOOKUP($BP16,$BT$15:$CD$143,5,FALSE))="Err"</formula>
    </cfRule>
    <cfRule type="expression" dxfId="79" priority="25">
      <formula>IF($AY16="","",VLOOKUP($AY16,$BC$15:$BM$143,5,FALSE))="Err"</formula>
    </cfRule>
  </conditionalFormatting>
  <conditionalFormatting sqref="AB113:AC143 AB64:AC94 AB16:AC45">
    <cfRule type="expression" dxfId="78" priority="21">
      <formula>AND(OR(TEXT($AX16,"000000")="654000",TEXT($AX16,"000000")="655000"),$AB16&lt;&gt;"")</formula>
    </cfRule>
    <cfRule type="expression" dxfId="77" priority="22">
      <formula>AND(OR($W16="",$W16="最低時間未満"),$AB16=1)</formula>
    </cfRule>
  </conditionalFormatting>
  <conditionalFormatting sqref="AB113:AB143">
    <cfRule type="expression" dxfId="76" priority="23">
      <formula>$CO113="Err"</formula>
    </cfRule>
  </conditionalFormatting>
  <conditionalFormatting sqref="AD64:AE94">
    <cfRule type="expression" dxfId="75" priority="20">
      <formula>AND($BG$5&lt;&gt;"２人介護可",$AD64=2)</formula>
    </cfRule>
  </conditionalFormatting>
  <conditionalFormatting sqref="AD64:AE94">
    <cfRule type="expression" dxfId="74" priority="19">
      <formula>AND($I64&lt;&gt;"",$AD64="")</formula>
    </cfRule>
  </conditionalFormatting>
  <conditionalFormatting sqref="AD113:AE143">
    <cfRule type="expression" dxfId="73" priority="18">
      <formula>AND($BG$5&lt;&gt;"２人介護可",$AD113=2)</formula>
    </cfRule>
  </conditionalFormatting>
  <conditionalFormatting sqref="AD113:AE143">
    <cfRule type="expression" dxfId="72" priority="17">
      <formula>AND($I113&lt;&gt;"",$AD113="")</formula>
    </cfRule>
  </conditionalFormatting>
  <conditionalFormatting sqref="ES37:FB38 ES40:FB41 EG44:EV45">
    <cfRule type="expression" dxfId="71" priority="13">
      <formula>IF($DH$17="",0,1)=0</formula>
    </cfRule>
    <cfRule type="expression" dxfId="70" priority="16">
      <formula>IF($DH$66="",0,1)=1</formula>
    </cfRule>
  </conditionalFormatting>
  <conditionalFormatting sqref="ES86:FB87 ES89:FB90 EG93:EV94">
    <cfRule type="expression" dxfId="69" priority="12">
      <formula>IF($DH$66="",0,1)=0</formula>
    </cfRule>
    <cfRule type="expression" dxfId="68" priority="15">
      <formula>IF($DH$115="",0,1)=1</formula>
    </cfRule>
  </conditionalFormatting>
  <conditionalFormatting sqref="ES135:FB136 ES138:FB139 EG142:EV143">
    <cfRule type="expression" dxfId="67" priority="14">
      <formula>IF($DH$115="",0,1)=0</formula>
    </cfRule>
  </conditionalFormatting>
  <conditionalFormatting sqref="O47:AC47 AF47:AH47">
    <cfRule type="expression" dxfId="66" priority="56">
      <formula>IF(COUNT($B$64:$D$94)&gt;0,1,0)=1</formula>
    </cfRule>
  </conditionalFormatting>
  <conditionalFormatting sqref="O96:AC96 AF96:AH96">
    <cfRule type="expression" dxfId="65" priority="10">
      <formula>IF(COUNT($B$113:$D$143)&gt;0,1,0)=1</formula>
    </cfRule>
  </conditionalFormatting>
  <conditionalFormatting sqref="O145:AC145 AF145:AH145">
    <cfRule type="expression" dxfId="64" priority="9">
      <formula>IF(COUNT($B$113:$D$143)&gt;0,1,0)=0</formula>
    </cfRule>
  </conditionalFormatting>
  <conditionalFormatting sqref="O96:AC96 AF96:AH96">
    <cfRule type="expression" dxfId="63" priority="8">
      <formula>IF(COUNT($B$64:$D$94)&gt;0,1,0)=0</formula>
    </cfRule>
  </conditionalFormatting>
  <conditionalFormatting sqref="O47:AC47 AF47:AH47">
    <cfRule type="expression" dxfId="62" priority="7">
      <formula>IF(COUNT($B$113:$D$143)&gt;0,1,0)=1</formula>
    </cfRule>
  </conditionalFormatting>
  <conditionalFormatting sqref="AB15:AC45 AB64:AC94 AB113:AC143">
    <cfRule type="expression" dxfId="61" priority="6">
      <formula>OR($CQ15="Err",$CO15="Err",$CS15="Err")</formula>
    </cfRule>
  </conditionalFormatting>
  <conditionalFormatting sqref="I34:K34 I36:K36">
    <cfRule type="expression" dxfId="60" priority="4">
      <formula>IF(BP34="","",VLOOKUP($BP34,$BT$15:$CD$143,5,FALSE))="Err"</formula>
    </cfRule>
    <cfRule type="expression" dxfId="59" priority="5">
      <formula>IF($AY34="","",VLOOKUP($AY34,$BC$15:$BM$143,5,FALSE))="Err"</formula>
    </cfRule>
  </conditionalFormatting>
  <conditionalFormatting sqref="I33:K33 I35:K35 I37:K37">
    <cfRule type="expression" dxfId="58" priority="2">
      <formula>IF(BP33="","",VLOOKUP($BP33,$BT$15:$CD$143,5,FALSE))="Err"</formula>
    </cfRule>
    <cfRule type="expression" dxfId="57" priority="3">
      <formula>IF($AY33="","",VLOOKUP($AY33,$BC$15:$BM$143,5,FALSE))="Err"</formula>
    </cfRule>
  </conditionalFormatting>
  <conditionalFormatting sqref="W113:AA143">
    <cfRule type="expression" dxfId="56" priority="1">
      <formula>AND($W113&lt;&gt;"",$W113="最低時間未満")</formula>
    </cfRule>
  </conditionalFormatting>
  <dataValidations count="6">
    <dataValidation type="time" allowBlank="1" showInputMessage="1" showErrorMessage="1" promptTitle="終了時刻" prompt="0:00～23:59の間で入力できます。" sqref="L113:N143 L64:N94 L15:N45" xr:uid="{F9F345F7-E0AC-44CF-83DD-02B17D5DD281}">
      <formula1>0</formula1>
      <formula2>0.999305555555556</formula2>
    </dataValidation>
    <dataValidation type="time" allowBlank="1" showInputMessage="1" showErrorMessage="1" promptTitle="開始時刻" prompt="0:00～23:59の間で入力できます。" sqref="I113:K143 I64:K94 I15:K45" xr:uid="{298600AD-A5EC-43AB-801C-826A8BA0ED13}">
      <formula1>0</formula1>
      <formula2>0.999305555555556</formula2>
    </dataValidation>
    <dataValidation type="whole" allowBlank="1" showInputMessage="1" showErrorMessage="1" promptTitle="日付" prompt="数値で入力してください。" sqref="B113:D143 B64:D94 B15:D45" xr:uid="{759C5509-2FAF-4186-84FE-0BC2421391B9}">
      <formula1>1</formula1>
      <formula2>31</formula2>
    </dataValidation>
    <dataValidation type="time" allowBlank="1" showInputMessage="1" showErrorMessage="1" sqref="AI15:AN45 AI64:AN94 AI113:AN143" xr:uid="{F207D8AA-05ED-431F-BC9A-4FF22A59D18F}">
      <formula1>0</formula1>
      <formula2>0.999305555555556</formula2>
    </dataValidation>
    <dataValidation type="whole" allowBlank="1" showInputMessage="1" showErrorMessage="1" promptTitle="派遣人数" prompt="ヘルパー1人で介護を行った場合は「1」を、2人介護可の対象者に2人介護を行った場合は「2」を入力します" sqref="AD15:AE45 AD64:AE94 AD113:AE143" xr:uid="{5CF0BE1C-8B72-412D-9E31-9BE2350B73A0}">
      <formula1>1</formula1>
      <formula2>2</formula2>
    </dataValidation>
    <dataValidation type="whole" allowBlank="1" showInputMessage="1" showErrorMessage="1" promptTitle="外出加算" prompt="重度訪問決定時のみ、1日1回算定可能です。_x000a_提供時間帯にかかわらず、外出サービスを提供した日の最終行に「1」（2人介護で外出サービスを提供した場合に限り「2」）を入力してください。" sqref="AB15:AC45 AB113:AC143 AB64:AC94" xr:uid="{F20C1AE7-E131-4915-9DF9-6F4BFD609A5C}">
      <formula1>1</formula1>
      <formula2>2</formula2>
    </dataValidation>
  </dataValidations>
  <pageMargins left="0.25" right="0.25" top="0.75" bottom="0.75" header="0.3" footer="0.3"/>
  <pageSetup paperSize="9" scale="87" fitToWidth="0" fitToHeight="0" orientation="portrait" r:id="rId1"/>
  <rowBreaks count="2" manualBreakCount="2">
    <brk id="49" max="16383" man="1"/>
    <brk id="98" max="16383" man="1"/>
  </rowBreaks>
  <colBreaks count="2" manualBreakCount="2">
    <brk id="235" max="48" man="1"/>
    <brk id="293" max="48"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Y1:BE1"/>
  <sheetViews>
    <sheetView showGridLines="0" view="pageBreakPreview" zoomScale="85" zoomScaleNormal="85" zoomScaleSheetLayoutView="85" workbookViewId="0"/>
  </sheetViews>
  <sheetFormatPr defaultColWidth="1.625" defaultRowHeight="18" customHeight="1" x14ac:dyDescent="0.15"/>
  <cols>
    <col min="1" max="50" width="1.625" style="31"/>
    <col min="51" max="51" width="1.625" style="48"/>
    <col min="52" max="52" width="1.625" style="108"/>
    <col min="53" max="57" width="1.625" style="109"/>
    <col min="58" max="16384" width="1.625" style="31"/>
  </cols>
  <sheetData/>
  <sheetProtection sheet="1" objects="1" scenarios="1"/>
  <phoneticPr fontId="1"/>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50"/>
  <sheetViews>
    <sheetView showGridLines="0" workbookViewId="0">
      <selection activeCell="A4" sqref="A4"/>
    </sheetView>
  </sheetViews>
  <sheetFormatPr defaultRowHeight="13.5" x14ac:dyDescent="0.15"/>
  <cols>
    <col min="1" max="1" width="33.125" bestFit="1" customWidth="1"/>
    <col min="2" max="2" width="17.625" bestFit="1" customWidth="1"/>
    <col min="4" max="5" width="23.5" customWidth="1"/>
    <col min="7" max="7" width="13" bestFit="1" customWidth="1"/>
    <col min="9" max="9" width="13" bestFit="1" customWidth="1"/>
    <col min="11" max="11" width="13" bestFit="1" customWidth="1"/>
  </cols>
  <sheetData>
    <row r="1" spans="1:11" x14ac:dyDescent="0.15">
      <c r="A1" s="467" t="s">
        <v>640</v>
      </c>
      <c r="B1" s="468"/>
      <c r="D1" s="469" t="s">
        <v>643</v>
      </c>
      <c r="E1" s="469"/>
      <c r="G1" s="22" t="s">
        <v>699</v>
      </c>
      <c r="I1" s="22" t="s">
        <v>703</v>
      </c>
      <c r="K1" s="22" t="s">
        <v>708</v>
      </c>
    </row>
    <row r="2" spans="1:11" x14ac:dyDescent="0.15">
      <c r="A2" s="22" t="s">
        <v>641</v>
      </c>
      <c r="B2" s="22" t="s">
        <v>642</v>
      </c>
      <c r="D2" s="22" t="s">
        <v>644</v>
      </c>
      <c r="E2" s="22" t="s">
        <v>645</v>
      </c>
      <c r="G2" s="29" t="s">
        <v>705</v>
      </c>
      <c r="I2" s="29" t="s">
        <v>706</v>
      </c>
      <c r="K2" s="29" t="s">
        <v>709</v>
      </c>
    </row>
    <row r="3" spans="1:11" x14ac:dyDescent="0.15">
      <c r="A3" s="20" t="s">
        <v>60</v>
      </c>
      <c r="B3" s="20">
        <v>651000</v>
      </c>
      <c r="D3" s="21">
        <v>30</v>
      </c>
      <c r="E3" s="23" t="s">
        <v>646</v>
      </c>
      <c r="G3" s="29" t="s">
        <v>704</v>
      </c>
      <c r="I3" s="29" t="s">
        <v>707</v>
      </c>
      <c r="K3" s="29" t="s">
        <v>707</v>
      </c>
    </row>
    <row r="4" spans="1:11" x14ac:dyDescent="0.15">
      <c r="A4" s="20" t="s">
        <v>59</v>
      </c>
      <c r="B4" s="20">
        <v>652000</v>
      </c>
      <c r="D4" s="21">
        <v>60</v>
      </c>
      <c r="E4" s="23" t="s">
        <v>647</v>
      </c>
    </row>
    <row r="5" spans="1:11" x14ac:dyDescent="0.15">
      <c r="A5" s="20" t="s">
        <v>61</v>
      </c>
      <c r="B5" s="20">
        <v>653000</v>
      </c>
      <c r="D5" s="21">
        <f t="shared" ref="D5:D50" si="0">D4+30</f>
        <v>90</v>
      </c>
      <c r="E5" s="23" t="s">
        <v>648</v>
      </c>
    </row>
    <row r="6" spans="1:11" x14ac:dyDescent="0.15">
      <c r="A6" s="20" t="s">
        <v>58</v>
      </c>
      <c r="B6" s="20">
        <v>654000</v>
      </c>
      <c r="D6" s="21">
        <f t="shared" si="0"/>
        <v>120</v>
      </c>
      <c r="E6" s="23" t="s">
        <v>649</v>
      </c>
    </row>
    <row r="7" spans="1:11" x14ac:dyDescent="0.15">
      <c r="A7" s="20" t="s">
        <v>57</v>
      </c>
      <c r="B7" s="20">
        <v>655000</v>
      </c>
      <c r="D7" s="21">
        <f t="shared" si="0"/>
        <v>150</v>
      </c>
      <c r="E7" s="23" t="s">
        <v>650</v>
      </c>
    </row>
    <row r="8" spans="1:11" x14ac:dyDescent="0.15">
      <c r="D8" s="21">
        <f t="shared" si="0"/>
        <v>180</v>
      </c>
      <c r="E8" s="23" t="s">
        <v>651</v>
      </c>
    </row>
    <row r="9" spans="1:11" x14ac:dyDescent="0.15">
      <c r="D9" s="21">
        <f t="shared" si="0"/>
        <v>210</v>
      </c>
      <c r="E9" s="23" t="s">
        <v>652</v>
      </c>
    </row>
    <row r="10" spans="1:11" x14ac:dyDescent="0.15">
      <c r="D10" s="21">
        <f t="shared" si="0"/>
        <v>240</v>
      </c>
      <c r="E10" s="23" t="s">
        <v>653</v>
      </c>
    </row>
    <row r="11" spans="1:11" x14ac:dyDescent="0.15">
      <c r="D11" s="21">
        <f t="shared" si="0"/>
        <v>270</v>
      </c>
      <c r="E11" s="23" t="s">
        <v>654</v>
      </c>
    </row>
    <row r="12" spans="1:11" x14ac:dyDescent="0.15">
      <c r="D12" s="21">
        <f t="shared" si="0"/>
        <v>300</v>
      </c>
      <c r="E12" s="23" t="s">
        <v>655</v>
      </c>
    </row>
    <row r="13" spans="1:11" x14ac:dyDescent="0.15">
      <c r="D13" s="21">
        <f t="shared" si="0"/>
        <v>330</v>
      </c>
      <c r="E13" s="23" t="s">
        <v>656</v>
      </c>
    </row>
    <row r="14" spans="1:11" x14ac:dyDescent="0.15">
      <c r="D14" s="21">
        <f t="shared" si="0"/>
        <v>360</v>
      </c>
      <c r="E14" s="23" t="s">
        <v>657</v>
      </c>
    </row>
    <row r="15" spans="1:11" x14ac:dyDescent="0.15">
      <c r="D15" s="21">
        <f t="shared" si="0"/>
        <v>390</v>
      </c>
      <c r="E15" s="23" t="s">
        <v>658</v>
      </c>
    </row>
    <row r="16" spans="1:11" x14ac:dyDescent="0.15">
      <c r="D16" s="21">
        <f t="shared" si="0"/>
        <v>420</v>
      </c>
      <c r="E16" s="23" t="s">
        <v>659</v>
      </c>
    </row>
    <row r="17" spans="4:5" x14ac:dyDescent="0.15">
      <c r="D17" s="21">
        <f t="shared" si="0"/>
        <v>450</v>
      </c>
      <c r="E17" s="23" t="s">
        <v>660</v>
      </c>
    </row>
    <row r="18" spans="4:5" x14ac:dyDescent="0.15">
      <c r="D18" s="21">
        <f t="shared" si="0"/>
        <v>480</v>
      </c>
      <c r="E18" s="23" t="s">
        <v>661</v>
      </c>
    </row>
    <row r="19" spans="4:5" x14ac:dyDescent="0.15">
      <c r="D19" s="21">
        <f t="shared" si="0"/>
        <v>510</v>
      </c>
      <c r="E19" s="23" t="s">
        <v>662</v>
      </c>
    </row>
    <row r="20" spans="4:5" x14ac:dyDescent="0.15">
      <c r="D20" s="21">
        <f t="shared" si="0"/>
        <v>540</v>
      </c>
      <c r="E20" s="23" t="s">
        <v>663</v>
      </c>
    </row>
    <row r="21" spans="4:5" x14ac:dyDescent="0.15">
      <c r="D21" s="21">
        <f t="shared" si="0"/>
        <v>570</v>
      </c>
      <c r="E21" s="23" t="s">
        <v>664</v>
      </c>
    </row>
    <row r="22" spans="4:5" x14ac:dyDescent="0.15">
      <c r="D22" s="21">
        <f t="shared" si="0"/>
        <v>600</v>
      </c>
      <c r="E22" s="23" t="s">
        <v>665</v>
      </c>
    </row>
    <row r="23" spans="4:5" x14ac:dyDescent="0.15">
      <c r="D23" s="21">
        <f t="shared" si="0"/>
        <v>630</v>
      </c>
      <c r="E23" s="23" t="s">
        <v>666</v>
      </c>
    </row>
    <row r="24" spans="4:5" x14ac:dyDescent="0.15">
      <c r="D24" s="21">
        <f t="shared" si="0"/>
        <v>660</v>
      </c>
      <c r="E24" s="23" t="s">
        <v>667</v>
      </c>
    </row>
    <row r="25" spans="4:5" x14ac:dyDescent="0.15">
      <c r="D25" s="21">
        <f t="shared" si="0"/>
        <v>690</v>
      </c>
      <c r="E25" s="23" t="s">
        <v>668</v>
      </c>
    </row>
    <row r="26" spans="4:5" x14ac:dyDescent="0.15">
      <c r="D26" s="21">
        <f t="shared" si="0"/>
        <v>720</v>
      </c>
      <c r="E26" s="23" t="s">
        <v>669</v>
      </c>
    </row>
    <row r="27" spans="4:5" x14ac:dyDescent="0.15">
      <c r="D27" s="21">
        <f t="shared" si="0"/>
        <v>750</v>
      </c>
      <c r="E27" s="23" t="s">
        <v>670</v>
      </c>
    </row>
    <row r="28" spans="4:5" x14ac:dyDescent="0.15">
      <c r="D28" s="21">
        <f t="shared" si="0"/>
        <v>780</v>
      </c>
      <c r="E28" s="23" t="s">
        <v>671</v>
      </c>
    </row>
    <row r="29" spans="4:5" x14ac:dyDescent="0.15">
      <c r="D29" s="21">
        <f t="shared" si="0"/>
        <v>810</v>
      </c>
      <c r="E29" s="23" t="s">
        <v>672</v>
      </c>
    </row>
    <row r="30" spans="4:5" x14ac:dyDescent="0.15">
      <c r="D30" s="21">
        <f t="shared" si="0"/>
        <v>840</v>
      </c>
      <c r="E30" s="23" t="s">
        <v>673</v>
      </c>
    </row>
    <row r="31" spans="4:5" x14ac:dyDescent="0.15">
      <c r="D31" s="21">
        <f t="shared" si="0"/>
        <v>870</v>
      </c>
      <c r="E31" s="23" t="s">
        <v>674</v>
      </c>
    </row>
    <row r="32" spans="4:5" x14ac:dyDescent="0.15">
      <c r="D32" s="21">
        <f t="shared" si="0"/>
        <v>900</v>
      </c>
      <c r="E32" s="23" t="s">
        <v>675</v>
      </c>
    </row>
    <row r="33" spans="4:5" x14ac:dyDescent="0.15">
      <c r="D33" s="21">
        <f t="shared" si="0"/>
        <v>930</v>
      </c>
      <c r="E33" s="23" t="s">
        <v>676</v>
      </c>
    </row>
    <row r="34" spans="4:5" x14ac:dyDescent="0.15">
      <c r="D34" s="21">
        <f t="shared" si="0"/>
        <v>960</v>
      </c>
      <c r="E34" s="23" t="s">
        <v>677</v>
      </c>
    </row>
    <row r="35" spans="4:5" x14ac:dyDescent="0.15">
      <c r="D35" s="21">
        <f t="shared" si="0"/>
        <v>990</v>
      </c>
      <c r="E35" s="23" t="s">
        <v>678</v>
      </c>
    </row>
    <row r="36" spans="4:5" x14ac:dyDescent="0.15">
      <c r="D36" s="21">
        <f t="shared" si="0"/>
        <v>1020</v>
      </c>
      <c r="E36" s="23" t="s">
        <v>679</v>
      </c>
    </row>
    <row r="37" spans="4:5" x14ac:dyDescent="0.15">
      <c r="D37" s="21">
        <f t="shared" si="0"/>
        <v>1050</v>
      </c>
      <c r="E37" s="23" t="s">
        <v>680</v>
      </c>
    </row>
    <row r="38" spans="4:5" x14ac:dyDescent="0.15">
      <c r="D38" s="21">
        <f t="shared" si="0"/>
        <v>1080</v>
      </c>
      <c r="E38" s="23" t="s">
        <v>681</v>
      </c>
    </row>
    <row r="39" spans="4:5" x14ac:dyDescent="0.15">
      <c r="D39" s="21">
        <f t="shared" si="0"/>
        <v>1110</v>
      </c>
      <c r="E39" s="23" t="s">
        <v>682</v>
      </c>
    </row>
    <row r="40" spans="4:5" x14ac:dyDescent="0.15">
      <c r="D40" s="21">
        <f t="shared" si="0"/>
        <v>1140</v>
      </c>
      <c r="E40" s="23" t="s">
        <v>683</v>
      </c>
    </row>
    <row r="41" spans="4:5" x14ac:dyDescent="0.15">
      <c r="D41" s="21">
        <f t="shared" si="0"/>
        <v>1170</v>
      </c>
      <c r="E41" s="23" t="s">
        <v>684</v>
      </c>
    </row>
    <row r="42" spans="4:5" x14ac:dyDescent="0.15">
      <c r="D42" s="21">
        <f t="shared" si="0"/>
        <v>1200</v>
      </c>
      <c r="E42" s="23" t="s">
        <v>685</v>
      </c>
    </row>
    <row r="43" spans="4:5" x14ac:dyDescent="0.15">
      <c r="D43" s="21">
        <f t="shared" si="0"/>
        <v>1230</v>
      </c>
      <c r="E43" s="23" t="s">
        <v>686</v>
      </c>
    </row>
    <row r="44" spans="4:5" x14ac:dyDescent="0.15">
      <c r="D44" s="21">
        <f t="shared" si="0"/>
        <v>1260</v>
      </c>
      <c r="E44" s="23" t="s">
        <v>687</v>
      </c>
    </row>
    <row r="45" spans="4:5" x14ac:dyDescent="0.15">
      <c r="D45" s="21">
        <f t="shared" si="0"/>
        <v>1290</v>
      </c>
      <c r="E45" s="23" t="s">
        <v>688</v>
      </c>
    </row>
    <row r="46" spans="4:5" x14ac:dyDescent="0.15">
      <c r="D46" s="21">
        <f t="shared" si="0"/>
        <v>1320</v>
      </c>
      <c r="E46" s="23" t="s">
        <v>689</v>
      </c>
    </row>
    <row r="47" spans="4:5" x14ac:dyDescent="0.15">
      <c r="D47" s="21">
        <f t="shared" si="0"/>
        <v>1350</v>
      </c>
      <c r="E47" s="23" t="s">
        <v>690</v>
      </c>
    </row>
    <row r="48" spans="4:5" x14ac:dyDescent="0.15">
      <c r="D48" s="21">
        <f t="shared" si="0"/>
        <v>1380</v>
      </c>
      <c r="E48" s="23" t="s">
        <v>691</v>
      </c>
    </row>
    <row r="49" spans="4:5" x14ac:dyDescent="0.15">
      <c r="D49" s="21">
        <f t="shared" si="0"/>
        <v>1410</v>
      </c>
      <c r="E49" s="23" t="s">
        <v>692</v>
      </c>
    </row>
    <row r="50" spans="4:5" x14ac:dyDescent="0.15">
      <c r="D50" s="21">
        <f t="shared" si="0"/>
        <v>1440</v>
      </c>
      <c r="E50" s="23" t="s">
        <v>693</v>
      </c>
    </row>
  </sheetData>
  <sheetProtection sheet="1" objects="1" scenarios="1"/>
  <mergeCells count="2">
    <mergeCell ref="A1:B1"/>
    <mergeCell ref="D1:E1"/>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N478"/>
  <sheetViews>
    <sheetView showGridLines="0" topLeftCell="A433" zoomScale="85" zoomScaleNormal="85" workbookViewId="0">
      <selection activeCell="A4" sqref="A4"/>
    </sheetView>
  </sheetViews>
  <sheetFormatPr defaultRowHeight="13.5" x14ac:dyDescent="0.15"/>
  <cols>
    <col min="1" max="1" width="17.625" bestFit="1" customWidth="1"/>
    <col min="4" max="4" width="40.75" style="13" bestFit="1" customWidth="1"/>
    <col min="8" max="8" width="33.125" bestFit="1" customWidth="1"/>
    <col min="9" max="9" width="31.625" bestFit="1" customWidth="1"/>
    <col min="13" max="14" width="9" hidden="1" customWidth="1"/>
  </cols>
  <sheetData>
    <row r="2" spans="1:14" x14ac:dyDescent="0.15">
      <c r="A2" t="s">
        <v>117</v>
      </c>
      <c r="B2" t="s">
        <v>62</v>
      </c>
      <c r="C2" t="s">
        <v>63</v>
      </c>
      <c r="D2" s="13" t="s">
        <v>114</v>
      </c>
      <c r="E2" s="16" t="s">
        <v>115</v>
      </c>
      <c r="F2" s="16" t="s">
        <v>116</v>
      </c>
      <c r="G2" s="16" t="s">
        <v>163</v>
      </c>
      <c r="H2" t="s">
        <v>118</v>
      </c>
      <c r="I2" s="13" t="s">
        <v>114</v>
      </c>
      <c r="J2" s="16" t="s">
        <v>115</v>
      </c>
      <c r="K2" s="16" t="s">
        <v>116</v>
      </c>
      <c r="M2" s="470"/>
      <c r="N2" s="470"/>
    </row>
    <row r="3" spans="1:14" ht="14.25" x14ac:dyDescent="0.15">
      <c r="A3" t="str">
        <f t="shared" ref="A3:A66" si="0">TEXT(B3&amp;C3,"000000")</f>
        <v>651002</v>
      </c>
      <c r="B3" s="19" t="s">
        <v>639</v>
      </c>
      <c r="C3" s="19" t="s">
        <v>165</v>
      </c>
      <c r="D3" s="14" t="str">
        <f t="shared" ref="D3:D66" si="1">IF(C3="9901","外出加算",IF(MID(C3,1,1)="1","重度障害者等就労支援Ⅰ　",IF(MID(C3,1,1)="2","重度障害者等就労支援Ⅱ ",IF(MID(C3,1,1)="3","重度障害者等就労支援Ⅲ　",IF(MID(C3,1,1)="4","重度障害者等就労支援Ⅳ　",IF(MID(C3,1,1)="5","重度障害者等就労支援Ⅴ　")))))&amp;IF(MID(C3,2,1)="0",TEXT(G3/60,"0.0"),IF(MID(C3,2,1)="1",TEXT(G3/60,"0.0")&amp;"　二人")))</f>
        <v>重度障害者等就労支援Ⅰ　1.0</v>
      </c>
      <c r="E3">
        <f>M3</f>
        <v>2300</v>
      </c>
      <c r="F3">
        <f t="shared" ref="F3:F66" si="2">E3*0.1</f>
        <v>230</v>
      </c>
      <c r="G3">
        <v>60</v>
      </c>
      <c r="H3" t="str">
        <f>D3</f>
        <v>重度障害者等就労支援Ⅰ　1.0</v>
      </c>
      <c r="I3" s="14" t="s">
        <v>79</v>
      </c>
      <c r="J3">
        <f>E3</f>
        <v>2300</v>
      </c>
      <c r="K3">
        <f>F3</f>
        <v>230</v>
      </c>
      <c r="M3">
        <v>2300</v>
      </c>
      <c r="N3" t="b">
        <f>M3=E3</f>
        <v>1</v>
      </c>
    </row>
    <row r="4" spans="1:14" ht="14.25" x14ac:dyDescent="0.15">
      <c r="A4" t="str">
        <f t="shared" si="0"/>
        <v>651003</v>
      </c>
      <c r="B4" s="19" t="s">
        <v>639</v>
      </c>
      <c r="C4" s="19" t="s">
        <v>166</v>
      </c>
      <c r="D4" s="14" t="str">
        <f t="shared" si="1"/>
        <v>重度障害者等就労支援Ⅰ　1.5</v>
      </c>
      <c r="E4">
        <f t="shared" ref="E4:E67" si="3">M4</f>
        <v>3400</v>
      </c>
      <c r="F4">
        <f t="shared" si="2"/>
        <v>340</v>
      </c>
      <c r="G4">
        <f t="shared" ref="G4:G49" si="4">G3+30</f>
        <v>90</v>
      </c>
      <c r="H4" t="str">
        <f t="shared" ref="H4:H67" si="5">D4</f>
        <v>重度障害者等就労支援Ⅰ　1.5</v>
      </c>
      <c r="I4" s="14" t="s">
        <v>65</v>
      </c>
      <c r="J4">
        <f t="shared" ref="J4:J67" si="6">E4</f>
        <v>3400</v>
      </c>
      <c r="K4">
        <f t="shared" ref="K4:K67" si="7">F4</f>
        <v>340</v>
      </c>
      <c r="M4">
        <v>3400</v>
      </c>
      <c r="N4" t="b">
        <f t="shared" ref="N4:N67" si="8">M4=E4</f>
        <v>1</v>
      </c>
    </row>
    <row r="5" spans="1:14" ht="14.25" x14ac:dyDescent="0.15">
      <c r="A5" t="str">
        <f t="shared" si="0"/>
        <v>651004</v>
      </c>
      <c r="B5" s="19" t="s">
        <v>639</v>
      </c>
      <c r="C5" s="19" t="s">
        <v>167</v>
      </c>
      <c r="D5" s="14" t="str">
        <f t="shared" si="1"/>
        <v>重度障害者等就労支援Ⅰ　2.0</v>
      </c>
      <c r="E5">
        <f t="shared" si="3"/>
        <v>4600</v>
      </c>
      <c r="F5">
        <f t="shared" si="2"/>
        <v>460</v>
      </c>
      <c r="G5">
        <f t="shared" si="4"/>
        <v>120</v>
      </c>
      <c r="H5" t="str">
        <f t="shared" si="5"/>
        <v>重度障害者等就労支援Ⅰ　2.0</v>
      </c>
      <c r="I5" s="14" t="s">
        <v>66</v>
      </c>
      <c r="J5">
        <f t="shared" si="6"/>
        <v>4600</v>
      </c>
      <c r="K5">
        <f t="shared" si="7"/>
        <v>460</v>
      </c>
      <c r="M5">
        <v>4600</v>
      </c>
      <c r="N5" t="b">
        <f t="shared" si="8"/>
        <v>1</v>
      </c>
    </row>
    <row r="6" spans="1:14" ht="14.25" x14ac:dyDescent="0.15">
      <c r="A6" t="str">
        <f t="shared" si="0"/>
        <v>651005</v>
      </c>
      <c r="B6" s="19" t="s">
        <v>639</v>
      </c>
      <c r="C6" s="19" t="s">
        <v>168</v>
      </c>
      <c r="D6" s="14" t="str">
        <f t="shared" si="1"/>
        <v>重度障害者等就労支援Ⅰ　2.5</v>
      </c>
      <c r="E6">
        <f t="shared" si="3"/>
        <v>5700</v>
      </c>
      <c r="F6">
        <f t="shared" si="2"/>
        <v>570</v>
      </c>
      <c r="G6">
        <f t="shared" si="4"/>
        <v>150</v>
      </c>
      <c r="H6" t="str">
        <f t="shared" si="5"/>
        <v>重度障害者等就労支援Ⅰ　2.5</v>
      </c>
      <c r="I6" s="14" t="s">
        <v>67</v>
      </c>
      <c r="J6">
        <f t="shared" si="6"/>
        <v>5700</v>
      </c>
      <c r="K6">
        <f t="shared" si="7"/>
        <v>570</v>
      </c>
      <c r="M6">
        <v>5700</v>
      </c>
      <c r="N6" t="b">
        <f t="shared" si="8"/>
        <v>1</v>
      </c>
    </row>
    <row r="7" spans="1:14" ht="14.25" x14ac:dyDescent="0.15">
      <c r="A7" t="str">
        <f t="shared" si="0"/>
        <v>651006</v>
      </c>
      <c r="B7" s="19" t="s">
        <v>639</v>
      </c>
      <c r="C7" s="19" t="s">
        <v>169</v>
      </c>
      <c r="D7" s="14" t="str">
        <f t="shared" si="1"/>
        <v>重度障害者等就労支援Ⅰ　3.0</v>
      </c>
      <c r="E7">
        <f t="shared" si="3"/>
        <v>6900</v>
      </c>
      <c r="F7">
        <f t="shared" si="2"/>
        <v>690</v>
      </c>
      <c r="G7">
        <f t="shared" si="4"/>
        <v>180</v>
      </c>
      <c r="H7" t="str">
        <f t="shared" si="5"/>
        <v>重度障害者等就労支援Ⅰ　3.0</v>
      </c>
      <c r="I7" s="14" t="s">
        <v>68</v>
      </c>
      <c r="J7">
        <f t="shared" si="6"/>
        <v>6900</v>
      </c>
      <c r="K7">
        <f t="shared" si="7"/>
        <v>690</v>
      </c>
      <c r="M7">
        <v>6900</v>
      </c>
      <c r="N7" t="b">
        <f t="shared" si="8"/>
        <v>1</v>
      </c>
    </row>
    <row r="8" spans="1:14" ht="14.25" x14ac:dyDescent="0.15">
      <c r="A8" t="str">
        <f t="shared" si="0"/>
        <v>651007</v>
      </c>
      <c r="B8" s="19" t="s">
        <v>639</v>
      </c>
      <c r="C8" s="19" t="s">
        <v>170</v>
      </c>
      <c r="D8" s="14" t="str">
        <f t="shared" si="1"/>
        <v>重度障害者等就労支援Ⅰ　3.5</v>
      </c>
      <c r="E8">
        <f t="shared" si="3"/>
        <v>8000</v>
      </c>
      <c r="F8">
        <f t="shared" si="2"/>
        <v>800</v>
      </c>
      <c r="G8">
        <f t="shared" si="4"/>
        <v>210</v>
      </c>
      <c r="H8" t="str">
        <f t="shared" si="5"/>
        <v>重度障害者等就労支援Ⅰ　3.5</v>
      </c>
      <c r="I8" s="14" t="s">
        <v>69</v>
      </c>
      <c r="J8">
        <f t="shared" si="6"/>
        <v>8000</v>
      </c>
      <c r="K8">
        <f t="shared" si="7"/>
        <v>800</v>
      </c>
      <c r="M8">
        <v>8000</v>
      </c>
      <c r="N8" t="b">
        <f t="shared" si="8"/>
        <v>1</v>
      </c>
    </row>
    <row r="9" spans="1:14" ht="14.25" x14ac:dyDescent="0.15">
      <c r="A9" t="str">
        <f t="shared" si="0"/>
        <v>651008</v>
      </c>
      <c r="B9" s="19" t="s">
        <v>639</v>
      </c>
      <c r="C9" s="19" t="s">
        <v>171</v>
      </c>
      <c r="D9" s="14" t="str">
        <f t="shared" si="1"/>
        <v>重度障害者等就労支援Ⅰ　4.0</v>
      </c>
      <c r="E9">
        <f t="shared" si="3"/>
        <v>9200</v>
      </c>
      <c r="F9">
        <f t="shared" si="2"/>
        <v>920</v>
      </c>
      <c r="G9">
        <f t="shared" si="4"/>
        <v>240</v>
      </c>
      <c r="H9" t="str">
        <f t="shared" si="5"/>
        <v>重度障害者等就労支援Ⅰ　4.0</v>
      </c>
      <c r="I9" s="14" t="s">
        <v>70</v>
      </c>
      <c r="J9">
        <f t="shared" si="6"/>
        <v>9200</v>
      </c>
      <c r="K9">
        <f t="shared" si="7"/>
        <v>920</v>
      </c>
      <c r="M9">
        <v>9200</v>
      </c>
      <c r="N9" t="b">
        <f t="shared" si="8"/>
        <v>1</v>
      </c>
    </row>
    <row r="10" spans="1:14" ht="14.25" x14ac:dyDescent="0.15">
      <c r="A10" t="str">
        <f t="shared" si="0"/>
        <v>651009</v>
      </c>
      <c r="B10" s="19" t="s">
        <v>639</v>
      </c>
      <c r="C10" s="19" t="s">
        <v>172</v>
      </c>
      <c r="D10" s="14" t="str">
        <f t="shared" si="1"/>
        <v>重度障害者等就労支援Ⅰ　4.5</v>
      </c>
      <c r="E10">
        <f t="shared" si="3"/>
        <v>10300</v>
      </c>
      <c r="F10">
        <f t="shared" si="2"/>
        <v>1030</v>
      </c>
      <c r="G10">
        <f t="shared" si="4"/>
        <v>270</v>
      </c>
      <c r="H10" t="str">
        <f t="shared" si="5"/>
        <v>重度障害者等就労支援Ⅰ　4.5</v>
      </c>
      <c r="I10" s="14" t="s">
        <v>71</v>
      </c>
      <c r="J10">
        <f t="shared" si="6"/>
        <v>10300</v>
      </c>
      <c r="K10">
        <f t="shared" si="7"/>
        <v>1030</v>
      </c>
      <c r="M10">
        <v>10300</v>
      </c>
      <c r="N10" t="b">
        <f t="shared" si="8"/>
        <v>1</v>
      </c>
    </row>
    <row r="11" spans="1:14" ht="14.25" x14ac:dyDescent="0.15">
      <c r="A11" t="str">
        <f t="shared" si="0"/>
        <v>651010</v>
      </c>
      <c r="B11" s="19" t="s">
        <v>639</v>
      </c>
      <c r="C11" s="19" t="s">
        <v>173</v>
      </c>
      <c r="D11" s="14" t="str">
        <f t="shared" si="1"/>
        <v>重度障害者等就労支援Ⅰ　5.0</v>
      </c>
      <c r="E11">
        <f t="shared" si="3"/>
        <v>11500</v>
      </c>
      <c r="F11">
        <f t="shared" si="2"/>
        <v>1150</v>
      </c>
      <c r="G11">
        <f t="shared" si="4"/>
        <v>300</v>
      </c>
      <c r="H11" t="str">
        <f t="shared" si="5"/>
        <v>重度障害者等就労支援Ⅰ　5.0</v>
      </c>
      <c r="I11" s="14" t="s">
        <v>72</v>
      </c>
      <c r="J11">
        <f t="shared" si="6"/>
        <v>11500</v>
      </c>
      <c r="K11">
        <f t="shared" si="7"/>
        <v>1150</v>
      </c>
      <c r="M11">
        <v>11500</v>
      </c>
      <c r="N11" t="b">
        <f t="shared" si="8"/>
        <v>1</v>
      </c>
    </row>
    <row r="12" spans="1:14" ht="14.25" x14ac:dyDescent="0.15">
      <c r="A12" t="str">
        <f t="shared" si="0"/>
        <v>651011</v>
      </c>
      <c r="B12" s="19" t="s">
        <v>639</v>
      </c>
      <c r="C12" s="19" t="s">
        <v>174</v>
      </c>
      <c r="D12" s="14" t="str">
        <f t="shared" si="1"/>
        <v>重度障害者等就労支援Ⅰ　5.5</v>
      </c>
      <c r="E12">
        <f t="shared" si="3"/>
        <v>12600</v>
      </c>
      <c r="F12">
        <f t="shared" si="2"/>
        <v>1260</v>
      </c>
      <c r="G12">
        <f t="shared" si="4"/>
        <v>330</v>
      </c>
      <c r="H12" t="str">
        <f t="shared" si="5"/>
        <v>重度障害者等就労支援Ⅰ　5.5</v>
      </c>
      <c r="I12" s="14" t="s">
        <v>73</v>
      </c>
      <c r="J12">
        <f t="shared" si="6"/>
        <v>12600</v>
      </c>
      <c r="K12">
        <f t="shared" si="7"/>
        <v>1260</v>
      </c>
      <c r="M12">
        <v>12600</v>
      </c>
      <c r="N12" t="b">
        <f t="shared" si="8"/>
        <v>1</v>
      </c>
    </row>
    <row r="13" spans="1:14" ht="14.25" x14ac:dyDescent="0.15">
      <c r="A13" t="str">
        <f t="shared" si="0"/>
        <v>651012</v>
      </c>
      <c r="B13" s="19" t="s">
        <v>639</v>
      </c>
      <c r="C13" s="19" t="s">
        <v>175</v>
      </c>
      <c r="D13" s="14" t="str">
        <f t="shared" si="1"/>
        <v>重度障害者等就労支援Ⅰ　6.0</v>
      </c>
      <c r="E13">
        <f t="shared" si="3"/>
        <v>13800</v>
      </c>
      <c r="F13">
        <f t="shared" si="2"/>
        <v>1380</v>
      </c>
      <c r="G13">
        <f t="shared" si="4"/>
        <v>360</v>
      </c>
      <c r="H13" t="str">
        <f t="shared" si="5"/>
        <v>重度障害者等就労支援Ⅰ　6.0</v>
      </c>
      <c r="I13" s="14" t="s">
        <v>74</v>
      </c>
      <c r="J13">
        <f t="shared" si="6"/>
        <v>13800</v>
      </c>
      <c r="K13">
        <f t="shared" si="7"/>
        <v>1380</v>
      </c>
      <c r="M13">
        <v>13800</v>
      </c>
      <c r="N13" t="b">
        <f t="shared" si="8"/>
        <v>1</v>
      </c>
    </row>
    <row r="14" spans="1:14" ht="14.25" x14ac:dyDescent="0.15">
      <c r="A14" t="str">
        <f t="shared" si="0"/>
        <v>651013</v>
      </c>
      <c r="B14" s="19" t="s">
        <v>639</v>
      </c>
      <c r="C14" s="19" t="s">
        <v>176</v>
      </c>
      <c r="D14" s="14" t="str">
        <f t="shared" si="1"/>
        <v>重度障害者等就労支援Ⅰ　6.5</v>
      </c>
      <c r="E14">
        <f t="shared" si="3"/>
        <v>14900</v>
      </c>
      <c r="F14">
        <f t="shared" si="2"/>
        <v>1490</v>
      </c>
      <c r="G14">
        <f t="shared" si="4"/>
        <v>390</v>
      </c>
      <c r="H14" t="str">
        <f t="shared" si="5"/>
        <v>重度障害者等就労支援Ⅰ　6.5</v>
      </c>
      <c r="I14" s="14" t="s">
        <v>75</v>
      </c>
      <c r="J14">
        <f t="shared" si="6"/>
        <v>14900</v>
      </c>
      <c r="K14">
        <f t="shared" si="7"/>
        <v>1490</v>
      </c>
      <c r="M14">
        <v>14900</v>
      </c>
      <c r="N14" t="b">
        <f t="shared" si="8"/>
        <v>1</v>
      </c>
    </row>
    <row r="15" spans="1:14" ht="14.25" x14ac:dyDescent="0.15">
      <c r="A15" t="str">
        <f t="shared" si="0"/>
        <v>651014</v>
      </c>
      <c r="B15" s="19" t="s">
        <v>639</v>
      </c>
      <c r="C15" s="19" t="s">
        <v>177</v>
      </c>
      <c r="D15" s="14" t="str">
        <f t="shared" si="1"/>
        <v>重度障害者等就労支援Ⅰ　7.0</v>
      </c>
      <c r="E15">
        <f t="shared" si="3"/>
        <v>16100</v>
      </c>
      <c r="F15">
        <f t="shared" si="2"/>
        <v>1610</v>
      </c>
      <c r="G15">
        <f t="shared" si="4"/>
        <v>420</v>
      </c>
      <c r="H15" t="str">
        <f t="shared" si="5"/>
        <v>重度障害者等就労支援Ⅰ　7.0</v>
      </c>
      <c r="I15" s="14" t="s">
        <v>76</v>
      </c>
      <c r="J15">
        <f t="shared" si="6"/>
        <v>16100</v>
      </c>
      <c r="K15">
        <f t="shared" si="7"/>
        <v>1610</v>
      </c>
      <c r="M15">
        <v>16100</v>
      </c>
      <c r="N15" t="b">
        <f t="shared" si="8"/>
        <v>1</v>
      </c>
    </row>
    <row r="16" spans="1:14" ht="14.25" x14ac:dyDescent="0.15">
      <c r="A16" t="str">
        <f t="shared" si="0"/>
        <v>651015</v>
      </c>
      <c r="B16" s="19" t="s">
        <v>639</v>
      </c>
      <c r="C16" s="19" t="s">
        <v>178</v>
      </c>
      <c r="D16" s="14" t="str">
        <f t="shared" si="1"/>
        <v>重度障害者等就労支援Ⅰ　7.5</v>
      </c>
      <c r="E16">
        <f t="shared" si="3"/>
        <v>17200</v>
      </c>
      <c r="F16">
        <f t="shared" si="2"/>
        <v>1720</v>
      </c>
      <c r="G16">
        <f t="shared" si="4"/>
        <v>450</v>
      </c>
      <c r="H16" t="str">
        <f t="shared" si="5"/>
        <v>重度障害者等就労支援Ⅰ　7.5</v>
      </c>
      <c r="I16" s="14" t="s">
        <v>77</v>
      </c>
      <c r="J16">
        <f t="shared" si="6"/>
        <v>17200</v>
      </c>
      <c r="K16">
        <f t="shared" si="7"/>
        <v>1720</v>
      </c>
      <c r="M16">
        <v>17200</v>
      </c>
      <c r="N16" t="b">
        <f t="shared" si="8"/>
        <v>1</v>
      </c>
    </row>
    <row r="17" spans="1:14" ht="14.25" x14ac:dyDescent="0.15">
      <c r="A17" t="str">
        <f t="shared" si="0"/>
        <v>651016</v>
      </c>
      <c r="B17" s="19" t="s">
        <v>639</v>
      </c>
      <c r="C17" s="19" t="s">
        <v>179</v>
      </c>
      <c r="D17" s="14" t="str">
        <f t="shared" si="1"/>
        <v>重度障害者等就労支援Ⅰ　8.0</v>
      </c>
      <c r="E17">
        <f t="shared" si="3"/>
        <v>18400</v>
      </c>
      <c r="F17">
        <f t="shared" si="2"/>
        <v>1840</v>
      </c>
      <c r="G17">
        <f t="shared" si="4"/>
        <v>480</v>
      </c>
      <c r="H17" t="str">
        <f t="shared" si="5"/>
        <v>重度障害者等就労支援Ⅰ　8.0</v>
      </c>
      <c r="I17" s="14" t="s">
        <v>78</v>
      </c>
      <c r="J17">
        <f t="shared" si="6"/>
        <v>18400</v>
      </c>
      <c r="K17">
        <f t="shared" si="7"/>
        <v>1840</v>
      </c>
      <c r="M17">
        <v>18400</v>
      </c>
      <c r="N17" t="b">
        <f t="shared" si="8"/>
        <v>1</v>
      </c>
    </row>
    <row r="18" spans="1:14" ht="14.25" x14ac:dyDescent="0.15">
      <c r="A18" t="str">
        <f t="shared" si="0"/>
        <v>651017</v>
      </c>
      <c r="B18" s="19" t="s">
        <v>639</v>
      </c>
      <c r="C18" s="19" t="s">
        <v>180</v>
      </c>
      <c r="D18" s="14" t="str">
        <f t="shared" si="1"/>
        <v>重度障害者等就労支援Ⅰ　8.5</v>
      </c>
      <c r="E18">
        <f t="shared" si="3"/>
        <v>19500</v>
      </c>
      <c r="F18">
        <f t="shared" si="2"/>
        <v>1950</v>
      </c>
      <c r="G18">
        <f t="shared" si="4"/>
        <v>510</v>
      </c>
      <c r="H18" t="str">
        <f t="shared" si="5"/>
        <v>重度障害者等就労支援Ⅰ　8.5</v>
      </c>
      <c r="I18" s="15" t="s">
        <v>80</v>
      </c>
      <c r="J18">
        <f t="shared" si="6"/>
        <v>19500</v>
      </c>
      <c r="K18">
        <f t="shared" si="7"/>
        <v>1950</v>
      </c>
      <c r="M18">
        <v>19500</v>
      </c>
      <c r="N18" t="b">
        <f t="shared" si="8"/>
        <v>1</v>
      </c>
    </row>
    <row r="19" spans="1:14" ht="14.25" x14ac:dyDescent="0.15">
      <c r="A19" t="str">
        <f t="shared" si="0"/>
        <v>651018</v>
      </c>
      <c r="B19" s="19" t="s">
        <v>639</v>
      </c>
      <c r="C19" s="19" t="s">
        <v>181</v>
      </c>
      <c r="D19" s="14" t="str">
        <f t="shared" si="1"/>
        <v>重度障害者等就労支援Ⅰ　9.0</v>
      </c>
      <c r="E19">
        <f t="shared" si="3"/>
        <v>20700</v>
      </c>
      <c r="F19">
        <f t="shared" si="2"/>
        <v>2070</v>
      </c>
      <c r="G19">
        <f t="shared" si="4"/>
        <v>540</v>
      </c>
      <c r="H19" t="str">
        <f t="shared" si="5"/>
        <v>重度障害者等就労支援Ⅰ　9.0</v>
      </c>
      <c r="I19" s="15" t="s">
        <v>81</v>
      </c>
      <c r="J19">
        <f t="shared" si="6"/>
        <v>20700</v>
      </c>
      <c r="K19">
        <f t="shared" si="7"/>
        <v>2070</v>
      </c>
      <c r="M19">
        <v>20700</v>
      </c>
      <c r="N19" t="b">
        <f t="shared" si="8"/>
        <v>1</v>
      </c>
    </row>
    <row r="20" spans="1:14" ht="14.25" x14ac:dyDescent="0.15">
      <c r="A20" t="str">
        <f t="shared" si="0"/>
        <v>651019</v>
      </c>
      <c r="B20" s="19" t="s">
        <v>639</v>
      </c>
      <c r="C20" s="19" t="s">
        <v>182</v>
      </c>
      <c r="D20" s="14" t="str">
        <f t="shared" si="1"/>
        <v>重度障害者等就労支援Ⅰ　9.5</v>
      </c>
      <c r="E20">
        <f t="shared" si="3"/>
        <v>21800</v>
      </c>
      <c r="F20">
        <f t="shared" si="2"/>
        <v>2180</v>
      </c>
      <c r="G20">
        <f t="shared" si="4"/>
        <v>570</v>
      </c>
      <c r="H20" t="str">
        <f t="shared" si="5"/>
        <v>重度障害者等就労支援Ⅰ　9.5</v>
      </c>
      <c r="I20" s="15" t="s">
        <v>82</v>
      </c>
      <c r="J20">
        <f t="shared" si="6"/>
        <v>21800</v>
      </c>
      <c r="K20">
        <f t="shared" si="7"/>
        <v>2180</v>
      </c>
      <c r="M20">
        <v>21800</v>
      </c>
      <c r="N20" t="b">
        <f t="shared" si="8"/>
        <v>1</v>
      </c>
    </row>
    <row r="21" spans="1:14" ht="14.25" x14ac:dyDescent="0.15">
      <c r="A21" t="str">
        <f t="shared" si="0"/>
        <v>651020</v>
      </c>
      <c r="B21" s="19" t="s">
        <v>639</v>
      </c>
      <c r="C21" s="19" t="s">
        <v>183</v>
      </c>
      <c r="D21" s="14" t="str">
        <f t="shared" si="1"/>
        <v>重度障害者等就労支援Ⅰ　10.0</v>
      </c>
      <c r="E21">
        <f t="shared" si="3"/>
        <v>23000</v>
      </c>
      <c r="F21">
        <f t="shared" si="2"/>
        <v>2300</v>
      </c>
      <c r="G21">
        <f t="shared" si="4"/>
        <v>600</v>
      </c>
      <c r="H21" t="str">
        <f t="shared" si="5"/>
        <v>重度障害者等就労支援Ⅰ　10.0</v>
      </c>
      <c r="I21" s="15" t="s">
        <v>83</v>
      </c>
      <c r="J21">
        <f t="shared" si="6"/>
        <v>23000</v>
      </c>
      <c r="K21">
        <f t="shared" si="7"/>
        <v>2300</v>
      </c>
      <c r="M21">
        <v>23000</v>
      </c>
      <c r="N21" t="b">
        <f t="shared" si="8"/>
        <v>1</v>
      </c>
    </row>
    <row r="22" spans="1:14" ht="14.25" x14ac:dyDescent="0.15">
      <c r="A22" t="str">
        <f t="shared" si="0"/>
        <v>651021</v>
      </c>
      <c r="B22" s="19" t="s">
        <v>639</v>
      </c>
      <c r="C22" s="19" t="s">
        <v>184</v>
      </c>
      <c r="D22" s="14" t="str">
        <f t="shared" si="1"/>
        <v>重度障害者等就労支援Ⅰ　10.5</v>
      </c>
      <c r="E22">
        <f t="shared" si="3"/>
        <v>24100</v>
      </c>
      <c r="F22">
        <f t="shared" si="2"/>
        <v>2410</v>
      </c>
      <c r="G22">
        <f t="shared" si="4"/>
        <v>630</v>
      </c>
      <c r="H22" t="str">
        <f t="shared" si="5"/>
        <v>重度障害者等就労支援Ⅰ　10.5</v>
      </c>
      <c r="I22" s="15" t="s">
        <v>84</v>
      </c>
      <c r="J22">
        <f t="shared" si="6"/>
        <v>24100</v>
      </c>
      <c r="K22">
        <f t="shared" si="7"/>
        <v>2410</v>
      </c>
      <c r="M22">
        <v>24100</v>
      </c>
      <c r="N22" t="b">
        <f t="shared" si="8"/>
        <v>1</v>
      </c>
    </row>
    <row r="23" spans="1:14" ht="14.25" x14ac:dyDescent="0.15">
      <c r="A23" t="str">
        <f t="shared" si="0"/>
        <v>651022</v>
      </c>
      <c r="B23" s="19" t="s">
        <v>639</v>
      </c>
      <c r="C23" s="19" t="s">
        <v>185</v>
      </c>
      <c r="D23" s="14" t="str">
        <f t="shared" si="1"/>
        <v>重度障害者等就労支援Ⅰ　11.0</v>
      </c>
      <c r="E23">
        <f t="shared" si="3"/>
        <v>25300</v>
      </c>
      <c r="F23">
        <f t="shared" si="2"/>
        <v>2530</v>
      </c>
      <c r="G23">
        <f t="shared" si="4"/>
        <v>660</v>
      </c>
      <c r="H23" t="str">
        <f t="shared" si="5"/>
        <v>重度障害者等就労支援Ⅰ　11.0</v>
      </c>
      <c r="I23" s="15" t="s">
        <v>85</v>
      </c>
      <c r="J23">
        <f t="shared" si="6"/>
        <v>25300</v>
      </c>
      <c r="K23">
        <f t="shared" si="7"/>
        <v>2530</v>
      </c>
      <c r="M23">
        <v>25300</v>
      </c>
      <c r="N23" t="b">
        <f t="shared" si="8"/>
        <v>1</v>
      </c>
    </row>
    <row r="24" spans="1:14" ht="14.25" x14ac:dyDescent="0.15">
      <c r="A24" t="str">
        <f t="shared" si="0"/>
        <v>651023</v>
      </c>
      <c r="B24" s="19" t="s">
        <v>639</v>
      </c>
      <c r="C24" s="19" t="s">
        <v>186</v>
      </c>
      <c r="D24" s="14" t="str">
        <f t="shared" si="1"/>
        <v>重度障害者等就労支援Ⅰ　11.5</v>
      </c>
      <c r="E24">
        <f t="shared" si="3"/>
        <v>26400</v>
      </c>
      <c r="F24">
        <f t="shared" si="2"/>
        <v>2640</v>
      </c>
      <c r="G24">
        <f t="shared" si="4"/>
        <v>690</v>
      </c>
      <c r="H24" t="str">
        <f t="shared" si="5"/>
        <v>重度障害者等就労支援Ⅰ　11.5</v>
      </c>
      <c r="I24" s="15" t="s">
        <v>86</v>
      </c>
      <c r="J24">
        <f t="shared" si="6"/>
        <v>26400</v>
      </c>
      <c r="K24">
        <f t="shared" si="7"/>
        <v>2640</v>
      </c>
      <c r="M24">
        <v>26400</v>
      </c>
      <c r="N24" t="b">
        <f t="shared" si="8"/>
        <v>1</v>
      </c>
    </row>
    <row r="25" spans="1:14" ht="14.25" x14ac:dyDescent="0.15">
      <c r="A25" t="str">
        <f t="shared" si="0"/>
        <v>651024</v>
      </c>
      <c r="B25" s="19" t="s">
        <v>639</v>
      </c>
      <c r="C25" s="19" t="s">
        <v>187</v>
      </c>
      <c r="D25" s="14" t="str">
        <f t="shared" si="1"/>
        <v>重度障害者等就労支援Ⅰ　12.0</v>
      </c>
      <c r="E25">
        <f t="shared" si="3"/>
        <v>27600</v>
      </c>
      <c r="F25">
        <f t="shared" si="2"/>
        <v>2760</v>
      </c>
      <c r="G25">
        <f t="shared" si="4"/>
        <v>720</v>
      </c>
      <c r="H25" t="str">
        <f t="shared" si="5"/>
        <v>重度障害者等就労支援Ⅰ　12.0</v>
      </c>
      <c r="I25" s="15" t="s">
        <v>87</v>
      </c>
      <c r="J25">
        <f t="shared" si="6"/>
        <v>27600</v>
      </c>
      <c r="K25">
        <f t="shared" si="7"/>
        <v>2760</v>
      </c>
      <c r="M25">
        <v>27600</v>
      </c>
      <c r="N25" t="b">
        <f t="shared" si="8"/>
        <v>1</v>
      </c>
    </row>
    <row r="26" spans="1:14" ht="14.25" x14ac:dyDescent="0.15">
      <c r="A26" t="str">
        <f t="shared" si="0"/>
        <v>651025</v>
      </c>
      <c r="B26" s="19" t="s">
        <v>639</v>
      </c>
      <c r="C26" s="19" t="s">
        <v>188</v>
      </c>
      <c r="D26" s="14" t="str">
        <f t="shared" si="1"/>
        <v>重度障害者等就労支援Ⅰ　12.5</v>
      </c>
      <c r="E26">
        <f t="shared" si="3"/>
        <v>28700</v>
      </c>
      <c r="F26">
        <f t="shared" si="2"/>
        <v>2870</v>
      </c>
      <c r="G26">
        <f t="shared" si="4"/>
        <v>750</v>
      </c>
      <c r="H26" t="str">
        <f t="shared" si="5"/>
        <v>重度障害者等就労支援Ⅰ　12.5</v>
      </c>
      <c r="I26" s="15" t="s">
        <v>88</v>
      </c>
      <c r="J26">
        <f t="shared" si="6"/>
        <v>28700</v>
      </c>
      <c r="K26">
        <f t="shared" si="7"/>
        <v>2870</v>
      </c>
      <c r="M26">
        <v>28700</v>
      </c>
      <c r="N26" t="b">
        <f t="shared" si="8"/>
        <v>1</v>
      </c>
    </row>
    <row r="27" spans="1:14" ht="14.25" x14ac:dyDescent="0.15">
      <c r="A27" t="str">
        <f t="shared" si="0"/>
        <v>651026</v>
      </c>
      <c r="B27" s="19" t="s">
        <v>639</v>
      </c>
      <c r="C27" s="19" t="s">
        <v>189</v>
      </c>
      <c r="D27" s="14" t="str">
        <f t="shared" si="1"/>
        <v>重度障害者等就労支援Ⅰ　13.0</v>
      </c>
      <c r="E27">
        <f t="shared" si="3"/>
        <v>29900</v>
      </c>
      <c r="F27">
        <f t="shared" si="2"/>
        <v>2990</v>
      </c>
      <c r="G27">
        <f t="shared" si="4"/>
        <v>780</v>
      </c>
      <c r="H27" t="str">
        <f t="shared" si="5"/>
        <v>重度障害者等就労支援Ⅰ　13.0</v>
      </c>
      <c r="I27" s="15" t="s">
        <v>89</v>
      </c>
      <c r="J27">
        <f t="shared" si="6"/>
        <v>29900</v>
      </c>
      <c r="K27">
        <f t="shared" si="7"/>
        <v>2990</v>
      </c>
      <c r="M27">
        <v>29900</v>
      </c>
      <c r="N27" t="b">
        <f t="shared" si="8"/>
        <v>1</v>
      </c>
    </row>
    <row r="28" spans="1:14" ht="14.25" x14ac:dyDescent="0.15">
      <c r="A28" t="str">
        <f t="shared" si="0"/>
        <v>651027</v>
      </c>
      <c r="B28" s="19" t="s">
        <v>639</v>
      </c>
      <c r="C28" s="19" t="s">
        <v>190</v>
      </c>
      <c r="D28" s="14" t="str">
        <f t="shared" si="1"/>
        <v>重度障害者等就労支援Ⅰ　13.5</v>
      </c>
      <c r="E28">
        <f t="shared" si="3"/>
        <v>31000</v>
      </c>
      <c r="F28">
        <f t="shared" si="2"/>
        <v>3100</v>
      </c>
      <c r="G28">
        <f t="shared" si="4"/>
        <v>810</v>
      </c>
      <c r="H28" t="str">
        <f t="shared" si="5"/>
        <v>重度障害者等就労支援Ⅰ　13.5</v>
      </c>
      <c r="I28" s="15" t="s">
        <v>90</v>
      </c>
      <c r="J28">
        <f t="shared" si="6"/>
        <v>31000</v>
      </c>
      <c r="K28">
        <f t="shared" si="7"/>
        <v>3100</v>
      </c>
      <c r="M28">
        <v>31000</v>
      </c>
      <c r="N28" t="b">
        <f t="shared" si="8"/>
        <v>1</v>
      </c>
    </row>
    <row r="29" spans="1:14" ht="14.25" x14ac:dyDescent="0.15">
      <c r="A29" t="str">
        <f t="shared" si="0"/>
        <v>651028</v>
      </c>
      <c r="B29" s="19" t="s">
        <v>639</v>
      </c>
      <c r="C29" s="19" t="s">
        <v>191</v>
      </c>
      <c r="D29" s="14" t="str">
        <f t="shared" si="1"/>
        <v>重度障害者等就労支援Ⅰ　14.0</v>
      </c>
      <c r="E29">
        <f t="shared" si="3"/>
        <v>32200</v>
      </c>
      <c r="F29">
        <f t="shared" si="2"/>
        <v>3220</v>
      </c>
      <c r="G29">
        <f t="shared" si="4"/>
        <v>840</v>
      </c>
      <c r="H29" t="str">
        <f t="shared" si="5"/>
        <v>重度障害者等就労支援Ⅰ　14.0</v>
      </c>
      <c r="I29" s="15" t="s">
        <v>91</v>
      </c>
      <c r="J29">
        <f t="shared" si="6"/>
        <v>32200</v>
      </c>
      <c r="K29">
        <f t="shared" si="7"/>
        <v>3220</v>
      </c>
      <c r="M29">
        <v>32200</v>
      </c>
      <c r="N29" t="b">
        <f t="shared" si="8"/>
        <v>1</v>
      </c>
    </row>
    <row r="30" spans="1:14" ht="14.25" x14ac:dyDescent="0.15">
      <c r="A30" t="str">
        <f t="shared" si="0"/>
        <v>651029</v>
      </c>
      <c r="B30" s="19" t="s">
        <v>639</v>
      </c>
      <c r="C30" s="19" t="s">
        <v>192</v>
      </c>
      <c r="D30" s="14" t="str">
        <f t="shared" si="1"/>
        <v>重度障害者等就労支援Ⅰ　14.5</v>
      </c>
      <c r="E30">
        <f t="shared" si="3"/>
        <v>33300</v>
      </c>
      <c r="F30">
        <f t="shared" si="2"/>
        <v>3330</v>
      </c>
      <c r="G30">
        <f t="shared" si="4"/>
        <v>870</v>
      </c>
      <c r="H30" t="str">
        <f t="shared" si="5"/>
        <v>重度障害者等就労支援Ⅰ　14.5</v>
      </c>
      <c r="I30" s="15" t="s">
        <v>92</v>
      </c>
      <c r="J30">
        <f t="shared" si="6"/>
        <v>33300</v>
      </c>
      <c r="K30">
        <f t="shared" si="7"/>
        <v>3330</v>
      </c>
      <c r="M30">
        <v>33300</v>
      </c>
      <c r="N30" t="b">
        <f t="shared" si="8"/>
        <v>1</v>
      </c>
    </row>
    <row r="31" spans="1:14" ht="14.25" x14ac:dyDescent="0.15">
      <c r="A31" t="str">
        <f t="shared" si="0"/>
        <v>651030</v>
      </c>
      <c r="B31" s="19" t="s">
        <v>639</v>
      </c>
      <c r="C31" s="19" t="s">
        <v>193</v>
      </c>
      <c r="D31" s="14" t="str">
        <f t="shared" si="1"/>
        <v>重度障害者等就労支援Ⅰ　15.0</v>
      </c>
      <c r="E31">
        <f t="shared" si="3"/>
        <v>34500</v>
      </c>
      <c r="F31">
        <f t="shared" si="2"/>
        <v>3450</v>
      </c>
      <c r="G31">
        <f t="shared" si="4"/>
        <v>900</v>
      </c>
      <c r="H31" t="str">
        <f t="shared" si="5"/>
        <v>重度障害者等就労支援Ⅰ　15.0</v>
      </c>
      <c r="I31" s="15" t="s">
        <v>93</v>
      </c>
      <c r="J31">
        <f t="shared" si="6"/>
        <v>34500</v>
      </c>
      <c r="K31">
        <f t="shared" si="7"/>
        <v>3450</v>
      </c>
      <c r="M31">
        <v>34500</v>
      </c>
      <c r="N31" t="b">
        <f t="shared" si="8"/>
        <v>1</v>
      </c>
    </row>
    <row r="32" spans="1:14" ht="14.25" x14ac:dyDescent="0.15">
      <c r="A32" t="str">
        <f t="shared" si="0"/>
        <v>651031</v>
      </c>
      <c r="B32" s="19" t="s">
        <v>639</v>
      </c>
      <c r="C32" s="19" t="s">
        <v>194</v>
      </c>
      <c r="D32" s="14" t="str">
        <f t="shared" si="1"/>
        <v>重度障害者等就労支援Ⅰ　15.5</v>
      </c>
      <c r="E32">
        <f t="shared" si="3"/>
        <v>35600</v>
      </c>
      <c r="F32">
        <f t="shared" si="2"/>
        <v>3560</v>
      </c>
      <c r="G32">
        <f t="shared" si="4"/>
        <v>930</v>
      </c>
      <c r="H32" t="str">
        <f t="shared" si="5"/>
        <v>重度障害者等就労支援Ⅰ　15.5</v>
      </c>
      <c r="I32" s="15" t="s">
        <v>94</v>
      </c>
      <c r="J32">
        <f t="shared" si="6"/>
        <v>35600</v>
      </c>
      <c r="K32">
        <f t="shared" si="7"/>
        <v>3560</v>
      </c>
      <c r="M32">
        <v>35600</v>
      </c>
      <c r="N32" t="b">
        <f t="shared" si="8"/>
        <v>1</v>
      </c>
    </row>
    <row r="33" spans="1:14" ht="14.25" x14ac:dyDescent="0.15">
      <c r="A33" t="str">
        <f t="shared" si="0"/>
        <v>651032</v>
      </c>
      <c r="B33" s="19" t="s">
        <v>639</v>
      </c>
      <c r="C33" s="19" t="s">
        <v>195</v>
      </c>
      <c r="D33" s="14" t="str">
        <f t="shared" si="1"/>
        <v>重度障害者等就労支援Ⅰ　16.0</v>
      </c>
      <c r="E33">
        <f t="shared" si="3"/>
        <v>36800</v>
      </c>
      <c r="F33">
        <f t="shared" si="2"/>
        <v>3680</v>
      </c>
      <c r="G33">
        <f t="shared" si="4"/>
        <v>960</v>
      </c>
      <c r="H33" t="str">
        <f t="shared" si="5"/>
        <v>重度障害者等就労支援Ⅰ　16.0</v>
      </c>
      <c r="I33" s="15" t="s">
        <v>95</v>
      </c>
      <c r="J33">
        <f t="shared" si="6"/>
        <v>36800</v>
      </c>
      <c r="K33">
        <f t="shared" si="7"/>
        <v>3680</v>
      </c>
      <c r="M33">
        <v>36800</v>
      </c>
      <c r="N33" t="b">
        <f t="shared" si="8"/>
        <v>1</v>
      </c>
    </row>
    <row r="34" spans="1:14" ht="14.25" x14ac:dyDescent="0.15">
      <c r="A34" t="str">
        <f t="shared" si="0"/>
        <v>651033</v>
      </c>
      <c r="B34" s="19" t="s">
        <v>639</v>
      </c>
      <c r="C34" s="19" t="s">
        <v>196</v>
      </c>
      <c r="D34" s="14" t="str">
        <f t="shared" si="1"/>
        <v>重度障害者等就労支援Ⅰ　16.5</v>
      </c>
      <c r="E34">
        <f t="shared" si="3"/>
        <v>37900</v>
      </c>
      <c r="F34">
        <f t="shared" si="2"/>
        <v>3790</v>
      </c>
      <c r="G34">
        <f t="shared" si="4"/>
        <v>990</v>
      </c>
      <c r="H34" t="str">
        <f t="shared" si="5"/>
        <v>重度障害者等就労支援Ⅰ　16.5</v>
      </c>
      <c r="I34" s="15" t="s">
        <v>96</v>
      </c>
      <c r="J34">
        <f t="shared" si="6"/>
        <v>37900</v>
      </c>
      <c r="K34">
        <f t="shared" si="7"/>
        <v>3790</v>
      </c>
      <c r="M34">
        <v>37900</v>
      </c>
      <c r="N34" t="b">
        <f t="shared" si="8"/>
        <v>1</v>
      </c>
    </row>
    <row r="35" spans="1:14" ht="14.25" x14ac:dyDescent="0.15">
      <c r="A35" t="str">
        <f t="shared" si="0"/>
        <v>651034</v>
      </c>
      <c r="B35" s="19" t="s">
        <v>639</v>
      </c>
      <c r="C35" s="19" t="s">
        <v>197</v>
      </c>
      <c r="D35" s="14" t="str">
        <f t="shared" si="1"/>
        <v>重度障害者等就労支援Ⅰ　17.0</v>
      </c>
      <c r="E35">
        <f t="shared" si="3"/>
        <v>39100</v>
      </c>
      <c r="F35">
        <f t="shared" si="2"/>
        <v>3910</v>
      </c>
      <c r="G35">
        <f t="shared" si="4"/>
        <v>1020</v>
      </c>
      <c r="H35" t="str">
        <f t="shared" si="5"/>
        <v>重度障害者等就労支援Ⅰ　17.0</v>
      </c>
      <c r="I35" s="15" t="s">
        <v>97</v>
      </c>
      <c r="J35">
        <f t="shared" si="6"/>
        <v>39100</v>
      </c>
      <c r="K35">
        <f t="shared" si="7"/>
        <v>3910</v>
      </c>
      <c r="M35">
        <v>39100</v>
      </c>
      <c r="N35" t="b">
        <f t="shared" si="8"/>
        <v>1</v>
      </c>
    </row>
    <row r="36" spans="1:14" ht="14.25" x14ac:dyDescent="0.15">
      <c r="A36" t="str">
        <f t="shared" si="0"/>
        <v>651035</v>
      </c>
      <c r="B36" s="19" t="s">
        <v>639</v>
      </c>
      <c r="C36" s="19" t="s">
        <v>198</v>
      </c>
      <c r="D36" s="14" t="str">
        <f t="shared" si="1"/>
        <v>重度障害者等就労支援Ⅰ　17.5</v>
      </c>
      <c r="E36">
        <f t="shared" si="3"/>
        <v>40200</v>
      </c>
      <c r="F36">
        <f t="shared" si="2"/>
        <v>4020</v>
      </c>
      <c r="G36">
        <f t="shared" si="4"/>
        <v>1050</v>
      </c>
      <c r="H36" t="str">
        <f t="shared" si="5"/>
        <v>重度障害者等就労支援Ⅰ　17.5</v>
      </c>
      <c r="I36" s="15" t="s">
        <v>98</v>
      </c>
      <c r="J36">
        <f t="shared" si="6"/>
        <v>40200</v>
      </c>
      <c r="K36">
        <f t="shared" si="7"/>
        <v>4020</v>
      </c>
      <c r="M36">
        <v>40200</v>
      </c>
      <c r="N36" t="b">
        <f t="shared" si="8"/>
        <v>1</v>
      </c>
    </row>
    <row r="37" spans="1:14" ht="14.25" x14ac:dyDescent="0.15">
      <c r="A37" t="str">
        <f t="shared" si="0"/>
        <v>651036</v>
      </c>
      <c r="B37" s="19" t="s">
        <v>639</v>
      </c>
      <c r="C37" s="19" t="s">
        <v>199</v>
      </c>
      <c r="D37" s="14" t="str">
        <f t="shared" si="1"/>
        <v>重度障害者等就労支援Ⅰ　18.0</v>
      </c>
      <c r="E37">
        <f t="shared" si="3"/>
        <v>41400</v>
      </c>
      <c r="F37">
        <f t="shared" si="2"/>
        <v>4140</v>
      </c>
      <c r="G37">
        <f t="shared" si="4"/>
        <v>1080</v>
      </c>
      <c r="H37" t="str">
        <f t="shared" si="5"/>
        <v>重度障害者等就労支援Ⅰ　18.0</v>
      </c>
      <c r="I37" s="15" t="s">
        <v>99</v>
      </c>
      <c r="J37">
        <f t="shared" si="6"/>
        <v>41400</v>
      </c>
      <c r="K37">
        <f t="shared" si="7"/>
        <v>4140</v>
      </c>
      <c r="M37">
        <v>41400</v>
      </c>
      <c r="N37" t="b">
        <f t="shared" si="8"/>
        <v>1</v>
      </c>
    </row>
    <row r="38" spans="1:14" ht="14.25" x14ac:dyDescent="0.15">
      <c r="A38" t="str">
        <f t="shared" si="0"/>
        <v>651037</v>
      </c>
      <c r="B38" s="19" t="s">
        <v>639</v>
      </c>
      <c r="C38" s="19" t="s">
        <v>200</v>
      </c>
      <c r="D38" s="14" t="str">
        <f t="shared" si="1"/>
        <v>重度障害者等就労支援Ⅰ　18.5</v>
      </c>
      <c r="E38">
        <f t="shared" si="3"/>
        <v>42500</v>
      </c>
      <c r="F38">
        <f t="shared" si="2"/>
        <v>4250</v>
      </c>
      <c r="G38">
        <f t="shared" si="4"/>
        <v>1110</v>
      </c>
      <c r="H38" t="str">
        <f t="shared" si="5"/>
        <v>重度障害者等就労支援Ⅰ　18.5</v>
      </c>
      <c r="I38" s="15" t="s">
        <v>100</v>
      </c>
      <c r="J38">
        <f t="shared" si="6"/>
        <v>42500</v>
      </c>
      <c r="K38">
        <f t="shared" si="7"/>
        <v>4250</v>
      </c>
      <c r="M38">
        <v>42500</v>
      </c>
      <c r="N38" t="b">
        <f t="shared" si="8"/>
        <v>1</v>
      </c>
    </row>
    <row r="39" spans="1:14" ht="14.25" x14ac:dyDescent="0.15">
      <c r="A39" t="str">
        <f t="shared" si="0"/>
        <v>651038</v>
      </c>
      <c r="B39" s="19" t="s">
        <v>639</v>
      </c>
      <c r="C39" s="19" t="s">
        <v>201</v>
      </c>
      <c r="D39" s="14" t="str">
        <f t="shared" si="1"/>
        <v>重度障害者等就労支援Ⅰ　19.0</v>
      </c>
      <c r="E39">
        <f t="shared" si="3"/>
        <v>43700</v>
      </c>
      <c r="F39">
        <f t="shared" si="2"/>
        <v>4370</v>
      </c>
      <c r="G39">
        <f t="shared" si="4"/>
        <v>1140</v>
      </c>
      <c r="H39" t="str">
        <f t="shared" si="5"/>
        <v>重度障害者等就労支援Ⅰ　19.0</v>
      </c>
      <c r="I39" s="15" t="s">
        <v>101</v>
      </c>
      <c r="J39">
        <f t="shared" si="6"/>
        <v>43700</v>
      </c>
      <c r="K39">
        <f t="shared" si="7"/>
        <v>4370</v>
      </c>
      <c r="M39">
        <v>43700</v>
      </c>
      <c r="N39" t="b">
        <f t="shared" si="8"/>
        <v>1</v>
      </c>
    </row>
    <row r="40" spans="1:14" ht="14.25" x14ac:dyDescent="0.15">
      <c r="A40" t="str">
        <f t="shared" si="0"/>
        <v>651039</v>
      </c>
      <c r="B40" s="19" t="s">
        <v>639</v>
      </c>
      <c r="C40" s="19" t="s">
        <v>202</v>
      </c>
      <c r="D40" s="14" t="str">
        <f t="shared" si="1"/>
        <v>重度障害者等就労支援Ⅰ　19.5</v>
      </c>
      <c r="E40">
        <f t="shared" si="3"/>
        <v>44800</v>
      </c>
      <c r="F40">
        <f t="shared" si="2"/>
        <v>4480</v>
      </c>
      <c r="G40">
        <f t="shared" si="4"/>
        <v>1170</v>
      </c>
      <c r="H40" t="str">
        <f t="shared" si="5"/>
        <v>重度障害者等就労支援Ⅰ　19.5</v>
      </c>
      <c r="I40" s="15" t="s">
        <v>102</v>
      </c>
      <c r="J40">
        <f t="shared" si="6"/>
        <v>44800</v>
      </c>
      <c r="K40">
        <f t="shared" si="7"/>
        <v>4480</v>
      </c>
      <c r="M40">
        <v>44800</v>
      </c>
      <c r="N40" t="b">
        <f t="shared" si="8"/>
        <v>1</v>
      </c>
    </row>
    <row r="41" spans="1:14" ht="14.25" x14ac:dyDescent="0.15">
      <c r="A41" t="str">
        <f t="shared" si="0"/>
        <v>651040</v>
      </c>
      <c r="B41" s="19" t="s">
        <v>639</v>
      </c>
      <c r="C41" s="19" t="s">
        <v>203</v>
      </c>
      <c r="D41" s="14" t="str">
        <f t="shared" si="1"/>
        <v>重度障害者等就労支援Ⅰ　20.0</v>
      </c>
      <c r="E41">
        <f t="shared" si="3"/>
        <v>46000</v>
      </c>
      <c r="F41">
        <f t="shared" si="2"/>
        <v>4600</v>
      </c>
      <c r="G41">
        <f t="shared" si="4"/>
        <v>1200</v>
      </c>
      <c r="H41" t="str">
        <f t="shared" si="5"/>
        <v>重度障害者等就労支援Ⅰ　20.0</v>
      </c>
      <c r="I41" s="15" t="s">
        <v>103</v>
      </c>
      <c r="J41">
        <f t="shared" si="6"/>
        <v>46000</v>
      </c>
      <c r="K41">
        <f t="shared" si="7"/>
        <v>4600</v>
      </c>
      <c r="M41">
        <v>46000</v>
      </c>
      <c r="N41" t="b">
        <f t="shared" si="8"/>
        <v>1</v>
      </c>
    </row>
    <row r="42" spans="1:14" ht="14.25" x14ac:dyDescent="0.15">
      <c r="A42" t="str">
        <f t="shared" si="0"/>
        <v>651041</v>
      </c>
      <c r="B42" s="19" t="s">
        <v>639</v>
      </c>
      <c r="C42" s="19" t="s">
        <v>204</v>
      </c>
      <c r="D42" s="14" t="str">
        <f t="shared" si="1"/>
        <v>重度障害者等就労支援Ⅰ　20.5</v>
      </c>
      <c r="E42">
        <f t="shared" si="3"/>
        <v>47100</v>
      </c>
      <c r="F42">
        <f t="shared" si="2"/>
        <v>4710</v>
      </c>
      <c r="G42">
        <f t="shared" si="4"/>
        <v>1230</v>
      </c>
      <c r="H42" t="str">
        <f t="shared" si="5"/>
        <v>重度障害者等就労支援Ⅰ　20.5</v>
      </c>
      <c r="I42" s="15" t="s">
        <v>104</v>
      </c>
      <c r="J42">
        <f t="shared" si="6"/>
        <v>47100</v>
      </c>
      <c r="K42">
        <f t="shared" si="7"/>
        <v>4710</v>
      </c>
      <c r="M42">
        <v>47100</v>
      </c>
      <c r="N42" t="b">
        <f t="shared" si="8"/>
        <v>1</v>
      </c>
    </row>
    <row r="43" spans="1:14" ht="14.25" x14ac:dyDescent="0.15">
      <c r="A43" t="str">
        <f t="shared" si="0"/>
        <v>651042</v>
      </c>
      <c r="B43" s="19" t="s">
        <v>639</v>
      </c>
      <c r="C43" s="19" t="s">
        <v>205</v>
      </c>
      <c r="D43" s="14" t="str">
        <f t="shared" si="1"/>
        <v>重度障害者等就労支援Ⅰ　21.0</v>
      </c>
      <c r="E43">
        <f t="shared" si="3"/>
        <v>48300</v>
      </c>
      <c r="F43">
        <f t="shared" si="2"/>
        <v>4830</v>
      </c>
      <c r="G43">
        <f t="shared" si="4"/>
        <v>1260</v>
      </c>
      <c r="H43" t="str">
        <f t="shared" si="5"/>
        <v>重度障害者等就労支援Ⅰ　21.0</v>
      </c>
      <c r="I43" s="15" t="s">
        <v>105</v>
      </c>
      <c r="J43">
        <f t="shared" si="6"/>
        <v>48300</v>
      </c>
      <c r="K43">
        <f t="shared" si="7"/>
        <v>4830</v>
      </c>
      <c r="M43">
        <v>48300</v>
      </c>
      <c r="N43" t="b">
        <f t="shared" si="8"/>
        <v>1</v>
      </c>
    </row>
    <row r="44" spans="1:14" ht="14.25" x14ac:dyDescent="0.15">
      <c r="A44" t="str">
        <f t="shared" si="0"/>
        <v>651043</v>
      </c>
      <c r="B44" s="19" t="s">
        <v>639</v>
      </c>
      <c r="C44" s="19" t="s">
        <v>206</v>
      </c>
      <c r="D44" s="14" t="str">
        <f t="shared" si="1"/>
        <v>重度障害者等就労支援Ⅰ　21.5</v>
      </c>
      <c r="E44">
        <f t="shared" si="3"/>
        <v>49400</v>
      </c>
      <c r="F44">
        <f t="shared" si="2"/>
        <v>4940</v>
      </c>
      <c r="G44">
        <f t="shared" si="4"/>
        <v>1290</v>
      </c>
      <c r="H44" t="str">
        <f t="shared" si="5"/>
        <v>重度障害者等就労支援Ⅰ　21.5</v>
      </c>
      <c r="I44" s="15" t="s">
        <v>106</v>
      </c>
      <c r="J44">
        <f t="shared" si="6"/>
        <v>49400</v>
      </c>
      <c r="K44">
        <f t="shared" si="7"/>
        <v>4940</v>
      </c>
      <c r="M44">
        <v>49400</v>
      </c>
      <c r="N44" t="b">
        <f t="shared" si="8"/>
        <v>1</v>
      </c>
    </row>
    <row r="45" spans="1:14" ht="14.25" x14ac:dyDescent="0.15">
      <c r="A45" t="str">
        <f t="shared" si="0"/>
        <v>651044</v>
      </c>
      <c r="B45" s="19" t="s">
        <v>639</v>
      </c>
      <c r="C45" s="19" t="s">
        <v>207</v>
      </c>
      <c r="D45" s="14" t="str">
        <f t="shared" si="1"/>
        <v>重度障害者等就労支援Ⅰ　22.0</v>
      </c>
      <c r="E45">
        <f t="shared" si="3"/>
        <v>50600</v>
      </c>
      <c r="F45">
        <f t="shared" si="2"/>
        <v>5060</v>
      </c>
      <c r="G45">
        <f t="shared" si="4"/>
        <v>1320</v>
      </c>
      <c r="H45" t="str">
        <f t="shared" si="5"/>
        <v>重度障害者等就労支援Ⅰ　22.0</v>
      </c>
      <c r="I45" s="15" t="s">
        <v>107</v>
      </c>
      <c r="J45">
        <f t="shared" si="6"/>
        <v>50600</v>
      </c>
      <c r="K45">
        <f t="shared" si="7"/>
        <v>5060</v>
      </c>
      <c r="M45">
        <v>50600</v>
      </c>
      <c r="N45" t="b">
        <f t="shared" si="8"/>
        <v>1</v>
      </c>
    </row>
    <row r="46" spans="1:14" ht="14.25" x14ac:dyDescent="0.15">
      <c r="A46" t="str">
        <f t="shared" si="0"/>
        <v>651045</v>
      </c>
      <c r="B46" s="19" t="s">
        <v>639</v>
      </c>
      <c r="C46" s="19" t="s">
        <v>208</v>
      </c>
      <c r="D46" s="14" t="str">
        <f t="shared" si="1"/>
        <v>重度障害者等就労支援Ⅰ　22.5</v>
      </c>
      <c r="E46">
        <f t="shared" si="3"/>
        <v>51700</v>
      </c>
      <c r="F46">
        <f t="shared" si="2"/>
        <v>5170</v>
      </c>
      <c r="G46">
        <f t="shared" si="4"/>
        <v>1350</v>
      </c>
      <c r="H46" t="str">
        <f t="shared" si="5"/>
        <v>重度障害者等就労支援Ⅰ　22.5</v>
      </c>
      <c r="I46" s="15" t="s">
        <v>108</v>
      </c>
      <c r="J46">
        <f t="shared" si="6"/>
        <v>51700</v>
      </c>
      <c r="K46">
        <f t="shared" si="7"/>
        <v>5170</v>
      </c>
      <c r="M46">
        <v>51700</v>
      </c>
      <c r="N46" t="b">
        <f t="shared" si="8"/>
        <v>1</v>
      </c>
    </row>
    <row r="47" spans="1:14" ht="14.25" x14ac:dyDescent="0.15">
      <c r="A47" t="str">
        <f t="shared" si="0"/>
        <v>651046</v>
      </c>
      <c r="B47" s="19" t="s">
        <v>639</v>
      </c>
      <c r="C47" s="19" t="s">
        <v>209</v>
      </c>
      <c r="D47" s="14" t="str">
        <f t="shared" si="1"/>
        <v>重度障害者等就労支援Ⅰ　23.0</v>
      </c>
      <c r="E47">
        <f t="shared" si="3"/>
        <v>52900</v>
      </c>
      <c r="F47">
        <f t="shared" si="2"/>
        <v>5290</v>
      </c>
      <c r="G47">
        <f t="shared" si="4"/>
        <v>1380</v>
      </c>
      <c r="H47" t="str">
        <f t="shared" si="5"/>
        <v>重度障害者等就労支援Ⅰ　23.0</v>
      </c>
      <c r="I47" s="15" t="s">
        <v>109</v>
      </c>
      <c r="J47">
        <f t="shared" si="6"/>
        <v>52900</v>
      </c>
      <c r="K47">
        <f t="shared" si="7"/>
        <v>5290</v>
      </c>
      <c r="M47">
        <v>52900</v>
      </c>
      <c r="N47" t="b">
        <f t="shared" si="8"/>
        <v>1</v>
      </c>
    </row>
    <row r="48" spans="1:14" ht="14.25" x14ac:dyDescent="0.15">
      <c r="A48" t="str">
        <f t="shared" si="0"/>
        <v>651047</v>
      </c>
      <c r="B48" s="19" t="s">
        <v>639</v>
      </c>
      <c r="C48" s="19" t="s">
        <v>210</v>
      </c>
      <c r="D48" s="14" t="str">
        <f t="shared" si="1"/>
        <v>重度障害者等就労支援Ⅰ　23.5</v>
      </c>
      <c r="E48">
        <f t="shared" si="3"/>
        <v>54000</v>
      </c>
      <c r="F48">
        <f t="shared" si="2"/>
        <v>5400</v>
      </c>
      <c r="G48">
        <f t="shared" si="4"/>
        <v>1410</v>
      </c>
      <c r="H48" t="str">
        <f t="shared" si="5"/>
        <v>重度障害者等就労支援Ⅰ　23.5</v>
      </c>
      <c r="I48" s="15" t="s">
        <v>110</v>
      </c>
      <c r="J48">
        <f t="shared" si="6"/>
        <v>54000</v>
      </c>
      <c r="K48">
        <f t="shared" si="7"/>
        <v>5400</v>
      </c>
      <c r="M48">
        <v>54000</v>
      </c>
      <c r="N48" t="b">
        <f t="shared" si="8"/>
        <v>1</v>
      </c>
    </row>
    <row r="49" spans="1:14" ht="14.25" x14ac:dyDescent="0.15">
      <c r="A49" t="str">
        <f t="shared" si="0"/>
        <v>651048</v>
      </c>
      <c r="B49" s="19" t="s">
        <v>639</v>
      </c>
      <c r="C49" s="19" t="s">
        <v>211</v>
      </c>
      <c r="D49" s="14" t="str">
        <f t="shared" si="1"/>
        <v>重度障害者等就労支援Ⅰ　24.0</v>
      </c>
      <c r="E49">
        <f t="shared" si="3"/>
        <v>55200</v>
      </c>
      <c r="F49">
        <f t="shared" si="2"/>
        <v>5520</v>
      </c>
      <c r="G49">
        <f t="shared" si="4"/>
        <v>1440</v>
      </c>
      <c r="H49" t="str">
        <f t="shared" si="5"/>
        <v>重度障害者等就労支援Ⅰ　24.0</v>
      </c>
      <c r="I49" s="15" t="s">
        <v>111</v>
      </c>
      <c r="J49">
        <f t="shared" si="6"/>
        <v>55200</v>
      </c>
      <c r="K49">
        <f t="shared" si="7"/>
        <v>5520</v>
      </c>
      <c r="M49">
        <v>55200</v>
      </c>
      <c r="N49" t="b">
        <f t="shared" si="8"/>
        <v>1</v>
      </c>
    </row>
    <row r="50" spans="1:14" ht="14.25" x14ac:dyDescent="0.15">
      <c r="A50" t="str">
        <f t="shared" si="0"/>
        <v>651102</v>
      </c>
      <c r="B50" s="19" t="s">
        <v>639</v>
      </c>
      <c r="C50" s="19" t="s">
        <v>212</v>
      </c>
      <c r="D50" s="14" t="str">
        <f t="shared" si="1"/>
        <v>重度障害者等就労支援Ⅰ　1.0　二人</v>
      </c>
      <c r="E50">
        <f t="shared" si="3"/>
        <v>2300</v>
      </c>
      <c r="F50">
        <f t="shared" si="2"/>
        <v>230</v>
      </c>
      <c r="G50">
        <v>60</v>
      </c>
      <c r="H50" t="str">
        <f t="shared" si="5"/>
        <v>重度障害者等就労支援Ⅰ　1.0　二人</v>
      </c>
      <c r="I50" s="14" t="s">
        <v>79</v>
      </c>
      <c r="J50">
        <f t="shared" si="6"/>
        <v>2300</v>
      </c>
      <c r="K50">
        <f t="shared" si="7"/>
        <v>230</v>
      </c>
      <c r="M50">
        <v>2300</v>
      </c>
      <c r="N50" t="b">
        <f t="shared" si="8"/>
        <v>1</v>
      </c>
    </row>
    <row r="51" spans="1:14" ht="14.25" x14ac:dyDescent="0.15">
      <c r="A51" t="str">
        <f t="shared" si="0"/>
        <v>651103</v>
      </c>
      <c r="B51" s="19" t="s">
        <v>639</v>
      </c>
      <c r="C51" s="19" t="s">
        <v>213</v>
      </c>
      <c r="D51" s="14" t="str">
        <f t="shared" si="1"/>
        <v>重度障害者等就労支援Ⅰ　1.5　二人</v>
      </c>
      <c r="E51">
        <f t="shared" si="3"/>
        <v>3400</v>
      </c>
      <c r="F51">
        <f t="shared" si="2"/>
        <v>340</v>
      </c>
      <c r="G51">
        <f t="shared" ref="G51:G96" si="9">G50+30</f>
        <v>90</v>
      </c>
      <c r="H51" t="str">
        <f t="shared" si="5"/>
        <v>重度障害者等就労支援Ⅰ　1.5　二人</v>
      </c>
      <c r="I51" s="14" t="s">
        <v>65</v>
      </c>
      <c r="J51">
        <f t="shared" si="6"/>
        <v>3400</v>
      </c>
      <c r="K51">
        <f t="shared" si="7"/>
        <v>340</v>
      </c>
      <c r="M51">
        <v>3400</v>
      </c>
      <c r="N51" t="b">
        <f t="shared" si="8"/>
        <v>1</v>
      </c>
    </row>
    <row r="52" spans="1:14" ht="14.25" x14ac:dyDescent="0.15">
      <c r="A52" t="str">
        <f t="shared" si="0"/>
        <v>651104</v>
      </c>
      <c r="B52" s="19" t="s">
        <v>639</v>
      </c>
      <c r="C52" s="19" t="s">
        <v>214</v>
      </c>
      <c r="D52" s="14" t="str">
        <f t="shared" si="1"/>
        <v>重度障害者等就労支援Ⅰ　2.0　二人</v>
      </c>
      <c r="E52">
        <f t="shared" si="3"/>
        <v>4600</v>
      </c>
      <c r="F52">
        <f t="shared" si="2"/>
        <v>460</v>
      </c>
      <c r="G52">
        <f t="shared" si="9"/>
        <v>120</v>
      </c>
      <c r="H52" t="str">
        <f t="shared" si="5"/>
        <v>重度障害者等就労支援Ⅰ　2.0　二人</v>
      </c>
      <c r="I52" s="14" t="s">
        <v>66</v>
      </c>
      <c r="J52">
        <f t="shared" si="6"/>
        <v>4600</v>
      </c>
      <c r="K52">
        <f t="shared" si="7"/>
        <v>460</v>
      </c>
      <c r="M52">
        <v>4600</v>
      </c>
      <c r="N52" t="b">
        <f t="shared" si="8"/>
        <v>1</v>
      </c>
    </row>
    <row r="53" spans="1:14" ht="14.25" x14ac:dyDescent="0.15">
      <c r="A53" t="str">
        <f t="shared" si="0"/>
        <v>651105</v>
      </c>
      <c r="B53" s="19" t="s">
        <v>639</v>
      </c>
      <c r="C53" s="19" t="s">
        <v>215</v>
      </c>
      <c r="D53" s="14" t="str">
        <f t="shared" si="1"/>
        <v>重度障害者等就労支援Ⅰ　2.5　二人</v>
      </c>
      <c r="E53">
        <f t="shared" si="3"/>
        <v>5700</v>
      </c>
      <c r="F53">
        <f t="shared" si="2"/>
        <v>570</v>
      </c>
      <c r="G53">
        <f t="shared" si="9"/>
        <v>150</v>
      </c>
      <c r="H53" t="str">
        <f t="shared" si="5"/>
        <v>重度障害者等就労支援Ⅰ　2.5　二人</v>
      </c>
      <c r="I53" s="14" t="s">
        <v>67</v>
      </c>
      <c r="J53">
        <f t="shared" si="6"/>
        <v>5700</v>
      </c>
      <c r="K53">
        <f t="shared" si="7"/>
        <v>570</v>
      </c>
      <c r="M53">
        <v>5700</v>
      </c>
      <c r="N53" t="b">
        <f t="shared" si="8"/>
        <v>1</v>
      </c>
    </row>
    <row r="54" spans="1:14" ht="14.25" x14ac:dyDescent="0.15">
      <c r="A54" t="str">
        <f t="shared" si="0"/>
        <v>651106</v>
      </c>
      <c r="B54" s="19" t="s">
        <v>639</v>
      </c>
      <c r="C54" s="19" t="s">
        <v>216</v>
      </c>
      <c r="D54" s="14" t="str">
        <f t="shared" si="1"/>
        <v>重度障害者等就労支援Ⅰ　3.0　二人</v>
      </c>
      <c r="E54">
        <f t="shared" si="3"/>
        <v>6900</v>
      </c>
      <c r="F54">
        <f t="shared" si="2"/>
        <v>690</v>
      </c>
      <c r="G54">
        <f t="shared" si="9"/>
        <v>180</v>
      </c>
      <c r="H54" t="str">
        <f t="shared" si="5"/>
        <v>重度障害者等就労支援Ⅰ　3.0　二人</v>
      </c>
      <c r="I54" s="14" t="s">
        <v>68</v>
      </c>
      <c r="J54">
        <f t="shared" si="6"/>
        <v>6900</v>
      </c>
      <c r="K54">
        <f t="shared" si="7"/>
        <v>690</v>
      </c>
      <c r="M54">
        <v>6900</v>
      </c>
      <c r="N54" t="b">
        <f t="shared" si="8"/>
        <v>1</v>
      </c>
    </row>
    <row r="55" spans="1:14" ht="14.25" x14ac:dyDescent="0.15">
      <c r="A55" t="str">
        <f t="shared" si="0"/>
        <v>651107</v>
      </c>
      <c r="B55" s="19" t="s">
        <v>639</v>
      </c>
      <c r="C55" s="19" t="s">
        <v>217</v>
      </c>
      <c r="D55" s="14" t="str">
        <f t="shared" si="1"/>
        <v>重度障害者等就労支援Ⅰ　3.5　二人</v>
      </c>
      <c r="E55">
        <f t="shared" si="3"/>
        <v>8000</v>
      </c>
      <c r="F55">
        <f t="shared" si="2"/>
        <v>800</v>
      </c>
      <c r="G55">
        <f t="shared" si="9"/>
        <v>210</v>
      </c>
      <c r="H55" t="str">
        <f t="shared" si="5"/>
        <v>重度障害者等就労支援Ⅰ　3.5　二人</v>
      </c>
      <c r="I55" s="14" t="s">
        <v>69</v>
      </c>
      <c r="J55">
        <f t="shared" si="6"/>
        <v>8000</v>
      </c>
      <c r="K55">
        <f t="shared" si="7"/>
        <v>800</v>
      </c>
      <c r="M55">
        <v>8000</v>
      </c>
      <c r="N55" t="b">
        <f t="shared" si="8"/>
        <v>1</v>
      </c>
    </row>
    <row r="56" spans="1:14" ht="14.25" x14ac:dyDescent="0.15">
      <c r="A56" t="str">
        <f t="shared" si="0"/>
        <v>651108</v>
      </c>
      <c r="B56" s="19" t="s">
        <v>639</v>
      </c>
      <c r="C56" s="19" t="s">
        <v>218</v>
      </c>
      <c r="D56" s="14" t="str">
        <f t="shared" si="1"/>
        <v>重度障害者等就労支援Ⅰ　4.0　二人</v>
      </c>
      <c r="E56">
        <f t="shared" si="3"/>
        <v>9200</v>
      </c>
      <c r="F56">
        <f t="shared" si="2"/>
        <v>920</v>
      </c>
      <c r="G56">
        <f t="shared" si="9"/>
        <v>240</v>
      </c>
      <c r="H56" t="str">
        <f t="shared" si="5"/>
        <v>重度障害者等就労支援Ⅰ　4.0　二人</v>
      </c>
      <c r="I56" s="14" t="s">
        <v>70</v>
      </c>
      <c r="J56">
        <f t="shared" si="6"/>
        <v>9200</v>
      </c>
      <c r="K56">
        <f t="shared" si="7"/>
        <v>920</v>
      </c>
      <c r="M56">
        <v>9200</v>
      </c>
      <c r="N56" t="b">
        <f t="shared" si="8"/>
        <v>1</v>
      </c>
    </row>
    <row r="57" spans="1:14" ht="14.25" x14ac:dyDescent="0.15">
      <c r="A57" t="str">
        <f t="shared" si="0"/>
        <v>651109</v>
      </c>
      <c r="B57" s="19" t="s">
        <v>639</v>
      </c>
      <c r="C57" s="19" t="s">
        <v>219</v>
      </c>
      <c r="D57" s="14" t="str">
        <f t="shared" si="1"/>
        <v>重度障害者等就労支援Ⅰ　4.5　二人</v>
      </c>
      <c r="E57">
        <f t="shared" si="3"/>
        <v>10300</v>
      </c>
      <c r="F57">
        <f t="shared" si="2"/>
        <v>1030</v>
      </c>
      <c r="G57">
        <f t="shared" si="9"/>
        <v>270</v>
      </c>
      <c r="H57" t="str">
        <f t="shared" si="5"/>
        <v>重度障害者等就労支援Ⅰ　4.5　二人</v>
      </c>
      <c r="I57" s="14" t="s">
        <v>71</v>
      </c>
      <c r="J57">
        <f t="shared" si="6"/>
        <v>10300</v>
      </c>
      <c r="K57">
        <f t="shared" si="7"/>
        <v>1030</v>
      </c>
      <c r="M57">
        <v>10300</v>
      </c>
      <c r="N57" t="b">
        <f t="shared" si="8"/>
        <v>1</v>
      </c>
    </row>
    <row r="58" spans="1:14" ht="14.25" x14ac:dyDescent="0.15">
      <c r="A58" t="str">
        <f t="shared" si="0"/>
        <v>651110</v>
      </c>
      <c r="B58" s="19" t="s">
        <v>639</v>
      </c>
      <c r="C58" s="19" t="s">
        <v>220</v>
      </c>
      <c r="D58" s="14" t="str">
        <f t="shared" si="1"/>
        <v>重度障害者等就労支援Ⅰ　5.0　二人</v>
      </c>
      <c r="E58">
        <f t="shared" si="3"/>
        <v>11500</v>
      </c>
      <c r="F58">
        <f t="shared" si="2"/>
        <v>1150</v>
      </c>
      <c r="G58">
        <f t="shared" si="9"/>
        <v>300</v>
      </c>
      <c r="H58" t="str">
        <f t="shared" si="5"/>
        <v>重度障害者等就労支援Ⅰ　5.0　二人</v>
      </c>
      <c r="I58" s="14" t="s">
        <v>72</v>
      </c>
      <c r="J58">
        <f t="shared" si="6"/>
        <v>11500</v>
      </c>
      <c r="K58">
        <f t="shared" si="7"/>
        <v>1150</v>
      </c>
      <c r="M58">
        <v>11500</v>
      </c>
      <c r="N58" t="b">
        <f t="shared" si="8"/>
        <v>1</v>
      </c>
    </row>
    <row r="59" spans="1:14" ht="14.25" x14ac:dyDescent="0.15">
      <c r="A59" t="str">
        <f t="shared" si="0"/>
        <v>651111</v>
      </c>
      <c r="B59" s="19" t="s">
        <v>639</v>
      </c>
      <c r="C59" s="19" t="s">
        <v>221</v>
      </c>
      <c r="D59" s="14" t="str">
        <f t="shared" si="1"/>
        <v>重度障害者等就労支援Ⅰ　5.5　二人</v>
      </c>
      <c r="E59">
        <f t="shared" si="3"/>
        <v>12600</v>
      </c>
      <c r="F59">
        <f t="shared" si="2"/>
        <v>1260</v>
      </c>
      <c r="G59">
        <f t="shared" si="9"/>
        <v>330</v>
      </c>
      <c r="H59" t="str">
        <f t="shared" si="5"/>
        <v>重度障害者等就労支援Ⅰ　5.5　二人</v>
      </c>
      <c r="I59" s="14" t="s">
        <v>73</v>
      </c>
      <c r="J59">
        <f t="shared" si="6"/>
        <v>12600</v>
      </c>
      <c r="K59">
        <f t="shared" si="7"/>
        <v>1260</v>
      </c>
      <c r="M59">
        <v>12600</v>
      </c>
      <c r="N59" t="b">
        <f t="shared" si="8"/>
        <v>1</v>
      </c>
    </row>
    <row r="60" spans="1:14" ht="14.25" x14ac:dyDescent="0.15">
      <c r="A60" t="str">
        <f t="shared" si="0"/>
        <v>651112</v>
      </c>
      <c r="B60" s="19" t="s">
        <v>639</v>
      </c>
      <c r="C60" s="19" t="s">
        <v>222</v>
      </c>
      <c r="D60" s="14" t="str">
        <f t="shared" si="1"/>
        <v>重度障害者等就労支援Ⅰ　6.0　二人</v>
      </c>
      <c r="E60">
        <f t="shared" si="3"/>
        <v>13800</v>
      </c>
      <c r="F60">
        <f t="shared" si="2"/>
        <v>1380</v>
      </c>
      <c r="G60">
        <f t="shared" si="9"/>
        <v>360</v>
      </c>
      <c r="H60" t="str">
        <f t="shared" si="5"/>
        <v>重度障害者等就労支援Ⅰ　6.0　二人</v>
      </c>
      <c r="I60" s="14" t="s">
        <v>74</v>
      </c>
      <c r="J60">
        <f t="shared" si="6"/>
        <v>13800</v>
      </c>
      <c r="K60">
        <f t="shared" si="7"/>
        <v>1380</v>
      </c>
      <c r="M60">
        <v>13800</v>
      </c>
      <c r="N60" t="b">
        <f t="shared" si="8"/>
        <v>1</v>
      </c>
    </row>
    <row r="61" spans="1:14" ht="14.25" x14ac:dyDescent="0.15">
      <c r="A61" t="str">
        <f t="shared" si="0"/>
        <v>651113</v>
      </c>
      <c r="B61" s="19" t="s">
        <v>639</v>
      </c>
      <c r="C61" s="19" t="s">
        <v>223</v>
      </c>
      <c r="D61" s="14" t="str">
        <f t="shared" si="1"/>
        <v>重度障害者等就労支援Ⅰ　6.5　二人</v>
      </c>
      <c r="E61">
        <f t="shared" si="3"/>
        <v>14900</v>
      </c>
      <c r="F61">
        <f t="shared" si="2"/>
        <v>1490</v>
      </c>
      <c r="G61">
        <f t="shared" si="9"/>
        <v>390</v>
      </c>
      <c r="H61" t="str">
        <f t="shared" si="5"/>
        <v>重度障害者等就労支援Ⅰ　6.5　二人</v>
      </c>
      <c r="I61" s="14" t="s">
        <v>75</v>
      </c>
      <c r="J61">
        <f t="shared" si="6"/>
        <v>14900</v>
      </c>
      <c r="K61">
        <f t="shared" si="7"/>
        <v>1490</v>
      </c>
      <c r="M61">
        <v>14900</v>
      </c>
      <c r="N61" t="b">
        <f t="shared" si="8"/>
        <v>1</v>
      </c>
    </row>
    <row r="62" spans="1:14" ht="14.25" x14ac:dyDescent="0.15">
      <c r="A62" t="str">
        <f t="shared" si="0"/>
        <v>651114</v>
      </c>
      <c r="B62" s="19" t="s">
        <v>639</v>
      </c>
      <c r="C62" s="19" t="s">
        <v>224</v>
      </c>
      <c r="D62" s="14" t="str">
        <f t="shared" si="1"/>
        <v>重度障害者等就労支援Ⅰ　7.0　二人</v>
      </c>
      <c r="E62">
        <f t="shared" si="3"/>
        <v>16100</v>
      </c>
      <c r="F62">
        <f t="shared" si="2"/>
        <v>1610</v>
      </c>
      <c r="G62">
        <f t="shared" si="9"/>
        <v>420</v>
      </c>
      <c r="H62" t="str">
        <f t="shared" si="5"/>
        <v>重度障害者等就労支援Ⅰ　7.0　二人</v>
      </c>
      <c r="I62" s="14" t="s">
        <v>76</v>
      </c>
      <c r="J62">
        <f t="shared" si="6"/>
        <v>16100</v>
      </c>
      <c r="K62">
        <f t="shared" si="7"/>
        <v>1610</v>
      </c>
      <c r="M62">
        <v>16100</v>
      </c>
      <c r="N62" t="b">
        <f t="shared" si="8"/>
        <v>1</v>
      </c>
    </row>
    <row r="63" spans="1:14" ht="14.25" x14ac:dyDescent="0.15">
      <c r="A63" t="str">
        <f t="shared" si="0"/>
        <v>651115</v>
      </c>
      <c r="B63" s="19" t="s">
        <v>639</v>
      </c>
      <c r="C63" s="19" t="s">
        <v>225</v>
      </c>
      <c r="D63" s="14" t="str">
        <f t="shared" si="1"/>
        <v>重度障害者等就労支援Ⅰ　7.5　二人</v>
      </c>
      <c r="E63">
        <f t="shared" si="3"/>
        <v>17200</v>
      </c>
      <c r="F63">
        <f t="shared" si="2"/>
        <v>1720</v>
      </c>
      <c r="G63">
        <f t="shared" si="9"/>
        <v>450</v>
      </c>
      <c r="H63" t="str">
        <f t="shared" si="5"/>
        <v>重度障害者等就労支援Ⅰ　7.5　二人</v>
      </c>
      <c r="I63" s="14" t="s">
        <v>77</v>
      </c>
      <c r="J63">
        <f t="shared" si="6"/>
        <v>17200</v>
      </c>
      <c r="K63">
        <f t="shared" si="7"/>
        <v>1720</v>
      </c>
      <c r="M63">
        <v>17200</v>
      </c>
      <c r="N63" t="b">
        <f t="shared" si="8"/>
        <v>1</v>
      </c>
    </row>
    <row r="64" spans="1:14" ht="14.25" x14ac:dyDescent="0.15">
      <c r="A64" t="str">
        <f t="shared" si="0"/>
        <v>651116</v>
      </c>
      <c r="B64" s="19" t="s">
        <v>639</v>
      </c>
      <c r="C64" s="19" t="s">
        <v>226</v>
      </c>
      <c r="D64" s="14" t="str">
        <f t="shared" si="1"/>
        <v>重度障害者等就労支援Ⅰ　8.0　二人</v>
      </c>
      <c r="E64">
        <f t="shared" si="3"/>
        <v>18400</v>
      </c>
      <c r="F64">
        <f t="shared" si="2"/>
        <v>1840</v>
      </c>
      <c r="G64">
        <f t="shared" si="9"/>
        <v>480</v>
      </c>
      <c r="H64" t="str">
        <f t="shared" si="5"/>
        <v>重度障害者等就労支援Ⅰ　8.0　二人</v>
      </c>
      <c r="I64" s="14" t="s">
        <v>78</v>
      </c>
      <c r="J64">
        <f t="shared" si="6"/>
        <v>18400</v>
      </c>
      <c r="K64">
        <f t="shared" si="7"/>
        <v>1840</v>
      </c>
      <c r="M64">
        <v>18400</v>
      </c>
      <c r="N64" t="b">
        <f t="shared" si="8"/>
        <v>1</v>
      </c>
    </row>
    <row r="65" spans="1:14" ht="14.25" x14ac:dyDescent="0.15">
      <c r="A65" t="str">
        <f t="shared" si="0"/>
        <v>651117</v>
      </c>
      <c r="B65" s="19" t="s">
        <v>639</v>
      </c>
      <c r="C65" s="19" t="s">
        <v>227</v>
      </c>
      <c r="D65" s="14" t="str">
        <f t="shared" si="1"/>
        <v>重度障害者等就労支援Ⅰ　8.5　二人</v>
      </c>
      <c r="E65">
        <f t="shared" si="3"/>
        <v>19500</v>
      </c>
      <c r="F65">
        <f t="shared" si="2"/>
        <v>1950</v>
      </c>
      <c r="G65">
        <f t="shared" si="9"/>
        <v>510</v>
      </c>
      <c r="H65" t="str">
        <f t="shared" si="5"/>
        <v>重度障害者等就労支援Ⅰ　8.5　二人</v>
      </c>
      <c r="I65" s="15" t="s">
        <v>80</v>
      </c>
      <c r="J65">
        <f t="shared" si="6"/>
        <v>19500</v>
      </c>
      <c r="K65">
        <f t="shared" si="7"/>
        <v>1950</v>
      </c>
      <c r="M65">
        <v>19500</v>
      </c>
      <c r="N65" t="b">
        <f t="shared" si="8"/>
        <v>1</v>
      </c>
    </row>
    <row r="66" spans="1:14" ht="14.25" x14ac:dyDescent="0.15">
      <c r="A66" t="str">
        <f t="shared" si="0"/>
        <v>651118</v>
      </c>
      <c r="B66" s="19" t="s">
        <v>639</v>
      </c>
      <c r="C66" s="19" t="s">
        <v>228</v>
      </c>
      <c r="D66" s="14" t="str">
        <f t="shared" si="1"/>
        <v>重度障害者等就労支援Ⅰ　9.0　二人</v>
      </c>
      <c r="E66">
        <f t="shared" si="3"/>
        <v>20700</v>
      </c>
      <c r="F66">
        <f t="shared" si="2"/>
        <v>2070</v>
      </c>
      <c r="G66">
        <f t="shared" si="9"/>
        <v>540</v>
      </c>
      <c r="H66" t="str">
        <f t="shared" si="5"/>
        <v>重度障害者等就労支援Ⅰ　9.0　二人</v>
      </c>
      <c r="I66" s="15" t="s">
        <v>81</v>
      </c>
      <c r="J66">
        <f t="shared" si="6"/>
        <v>20700</v>
      </c>
      <c r="K66">
        <f t="shared" si="7"/>
        <v>2070</v>
      </c>
      <c r="M66">
        <v>20700</v>
      </c>
      <c r="N66" t="b">
        <f t="shared" si="8"/>
        <v>1</v>
      </c>
    </row>
    <row r="67" spans="1:14" ht="14.25" x14ac:dyDescent="0.15">
      <c r="A67" t="str">
        <f t="shared" ref="A67:A130" si="10">TEXT(B67&amp;C67,"000000")</f>
        <v>651119</v>
      </c>
      <c r="B67" s="19" t="s">
        <v>639</v>
      </c>
      <c r="C67" s="19" t="s">
        <v>229</v>
      </c>
      <c r="D67" s="14" t="str">
        <f t="shared" ref="D67:D130" si="11">IF(C67="9901","外出加算",IF(MID(C67,1,1)="1","重度障害者等就労支援Ⅰ　",IF(MID(C67,1,1)="2","重度障害者等就労支援Ⅱ ",IF(MID(C67,1,1)="3","重度障害者等就労支援Ⅲ　",IF(MID(C67,1,1)="4","重度障害者等就労支援Ⅳ　",IF(MID(C67,1,1)="5","重度障害者等就労支援Ⅴ　")))))&amp;IF(MID(C67,2,1)="0",TEXT(G67/60,"0.0"),IF(MID(C67,2,1)="1",TEXT(G67/60,"0.0")&amp;"　二人")))</f>
        <v>重度障害者等就労支援Ⅰ　9.5　二人</v>
      </c>
      <c r="E67">
        <f t="shared" si="3"/>
        <v>21800</v>
      </c>
      <c r="F67">
        <f t="shared" ref="F67:F130" si="12">E67*0.1</f>
        <v>2180</v>
      </c>
      <c r="G67">
        <f t="shared" si="9"/>
        <v>570</v>
      </c>
      <c r="H67" t="str">
        <f t="shared" si="5"/>
        <v>重度障害者等就労支援Ⅰ　9.5　二人</v>
      </c>
      <c r="I67" s="15" t="s">
        <v>82</v>
      </c>
      <c r="J67">
        <f t="shared" si="6"/>
        <v>21800</v>
      </c>
      <c r="K67">
        <f t="shared" si="7"/>
        <v>2180</v>
      </c>
      <c r="M67">
        <v>21800</v>
      </c>
      <c r="N67" t="b">
        <f t="shared" si="8"/>
        <v>1</v>
      </c>
    </row>
    <row r="68" spans="1:14" ht="14.25" x14ac:dyDescent="0.15">
      <c r="A68" t="str">
        <f t="shared" si="10"/>
        <v>651120</v>
      </c>
      <c r="B68" s="19" t="s">
        <v>639</v>
      </c>
      <c r="C68" s="19" t="s">
        <v>230</v>
      </c>
      <c r="D68" s="14" t="str">
        <f t="shared" si="11"/>
        <v>重度障害者等就労支援Ⅰ　10.0　二人</v>
      </c>
      <c r="E68">
        <f t="shared" ref="E68:E131" si="13">M68</f>
        <v>23000</v>
      </c>
      <c r="F68">
        <f t="shared" si="12"/>
        <v>2300</v>
      </c>
      <c r="G68">
        <f t="shared" si="9"/>
        <v>600</v>
      </c>
      <c r="H68" t="str">
        <f t="shared" ref="H68:H131" si="14">D68</f>
        <v>重度障害者等就労支援Ⅰ　10.0　二人</v>
      </c>
      <c r="I68" s="15" t="s">
        <v>83</v>
      </c>
      <c r="J68">
        <f t="shared" ref="J68:J131" si="15">E68</f>
        <v>23000</v>
      </c>
      <c r="K68">
        <f t="shared" ref="K68:K131" si="16">F68</f>
        <v>2300</v>
      </c>
      <c r="M68">
        <v>23000</v>
      </c>
      <c r="N68" t="b">
        <f t="shared" ref="N68:N131" si="17">M68=E68</f>
        <v>1</v>
      </c>
    </row>
    <row r="69" spans="1:14" ht="14.25" x14ac:dyDescent="0.15">
      <c r="A69" t="str">
        <f t="shared" si="10"/>
        <v>651121</v>
      </c>
      <c r="B69" s="19" t="s">
        <v>639</v>
      </c>
      <c r="C69" s="19" t="s">
        <v>231</v>
      </c>
      <c r="D69" s="14" t="str">
        <f t="shared" si="11"/>
        <v>重度障害者等就労支援Ⅰ　10.5　二人</v>
      </c>
      <c r="E69">
        <f t="shared" si="13"/>
        <v>24100</v>
      </c>
      <c r="F69">
        <f t="shared" si="12"/>
        <v>2410</v>
      </c>
      <c r="G69">
        <f t="shared" si="9"/>
        <v>630</v>
      </c>
      <c r="H69" t="str">
        <f t="shared" si="14"/>
        <v>重度障害者等就労支援Ⅰ　10.5　二人</v>
      </c>
      <c r="I69" s="15" t="s">
        <v>84</v>
      </c>
      <c r="J69">
        <f t="shared" si="15"/>
        <v>24100</v>
      </c>
      <c r="K69">
        <f t="shared" si="16"/>
        <v>2410</v>
      </c>
      <c r="M69">
        <v>24100</v>
      </c>
      <c r="N69" t="b">
        <f t="shared" si="17"/>
        <v>1</v>
      </c>
    </row>
    <row r="70" spans="1:14" ht="14.25" x14ac:dyDescent="0.15">
      <c r="A70" t="str">
        <f t="shared" si="10"/>
        <v>651122</v>
      </c>
      <c r="B70" s="19" t="s">
        <v>639</v>
      </c>
      <c r="C70" s="19" t="s">
        <v>232</v>
      </c>
      <c r="D70" s="14" t="str">
        <f t="shared" si="11"/>
        <v>重度障害者等就労支援Ⅰ　11.0　二人</v>
      </c>
      <c r="E70">
        <f t="shared" si="13"/>
        <v>25300</v>
      </c>
      <c r="F70">
        <f t="shared" si="12"/>
        <v>2530</v>
      </c>
      <c r="G70">
        <f t="shared" si="9"/>
        <v>660</v>
      </c>
      <c r="H70" t="str">
        <f t="shared" si="14"/>
        <v>重度障害者等就労支援Ⅰ　11.0　二人</v>
      </c>
      <c r="I70" s="15" t="s">
        <v>85</v>
      </c>
      <c r="J70">
        <f t="shared" si="15"/>
        <v>25300</v>
      </c>
      <c r="K70">
        <f t="shared" si="16"/>
        <v>2530</v>
      </c>
      <c r="M70">
        <v>25300</v>
      </c>
      <c r="N70" t="b">
        <f t="shared" si="17"/>
        <v>1</v>
      </c>
    </row>
    <row r="71" spans="1:14" ht="14.25" x14ac:dyDescent="0.15">
      <c r="A71" t="str">
        <f t="shared" si="10"/>
        <v>651123</v>
      </c>
      <c r="B71" s="19" t="s">
        <v>639</v>
      </c>
      <c r="C71" s="19" t="s">
        <v>233</v>
      </c>
      <c r="D71" s="14" t="str">
        <f t="shared" si="11"/>
        <v>重度障害者等就労支援Ⅰ　11.5　二人</v>
      </c>
      <c r="E71">
        <f t="shared" si="13"/>
        <v>26400</v>
      </c>
      <c r="F71">
        <f t="shared" si="12"/>
        <v>2640</v>
      </c>
      <c r="G71">
        <f t="shared" si="9"/>
        <v>690</v>
      </c>
      <c r="H71" t="str">
        <f t="shared" si="14"/>
        <v>重度障害者等就労支援Ⅰ　11.5　二人</v>
      </c>
      <c r="I71" s="15" t="s">
        <v>86</v>
      </c>
      <c r="J71">
        <f t="shared" si="15"/>
        <v>26400</v>
      </c>
      <c r="K71">
        <f t="shared" si="16"/>
        <v>2640</v>
      </c>
      <c r="M71">
        <v>26400</v>
      </c>
      <c r="N71" t="b">
        <f t="shared" si="17"/>
        <v>1</v>
      </c>
    </row>
    <row r="72" spans="1:14" ht="14.25" x14ac:dyDescent="0.15">
      <c r="A72" t="str">
        <f t="shared" si="10"/>
        <v>651124</v>
      </c>
      <c r="B72" s="19" t="s">
        <v>639</v>
      </c>
      <c r="C72" s="19" t="s">
        <v>234</v>
      </c>
      <c r="D72" s="14" t="str">
        <f t="shared" si="11"/>
        <v>重度障害者等就労支援Ⅰ　12.0　二人</v>
      </c>
      <c r="E72">
        <f t="shared" si="13"/>
        <v>27600</v>
      </c>
      <c r="F72">
        <f t="shared" si="12"/>
        <v>2760</v>
      </c>
      <c r="G72">
        <f t="shared" si="9"/>
        <v>720</v>
      </c>
      <c r="H72" t="str">
        <f t="shared" si="14"/>
        <v>重度障害者等就労支援Ⅰ　12.0　二人</v>
      </c>
      <c r="I72" s="15" t="s">
        <v>87</v>
      </c>
      <c r="J72">
        <f t="shared" si="15"/>
        <v>27600</v>
      </c>
      <c r="K72">
        <f t="shared" si="16"/>
        <v>2760</v>
      </c>
      <c r="M72">
        <v>27600</v>
      </c>
      <c r="N72" t="b">
        <f t="shared" si="17"/>
        <v>1</v>
      </c>
    </row>
    <row r="73" spans="1:14" ht="14.25" x14ac:dyDescent="0.15">
      <c r="A73" t="str">
        <f t="shared" si="10"/>
        <v>651125</v>
      </c>
      <c r="B73" s="19" t="s">
        <v>639</v>
      </c>
      <c r="C73" s="19" t="s">
        <v>235</v>
      </c>
      <c r="D73" s="14" t="str">
        <f t="shared" si="11"/>
        <v>重度障害者等就労支援Ⅰ　12.5　二人</v>
      </c>
      <c r="E73">
        <f t="shared" si="13"/>
        <v>28700</v>
      </c>
      <c r="F73">
        <f t="shared" si="12"/>
        <v>2870</v>
      </c>
      <c r="G73">
        <f t="shared" si="9"/>
        <v>750</v>
      </c>
      <c r="H73" t="str">
        <f t="shared" si="14"/>
        <v>重度障害者等就労支援Ⅰ　12.5　二人</v>
      </c>
      <c r="I73" s="15" t="s">
        <v>88</v>
      </c>
      <c r="J73">
        <f t="shared" si="15"/>
        <v>28700</v>
      </c>
      <c r="K73">
        <f t="shared" si="16"/>
        <v>2870</v>
      </c>
      <c r="M73">
        <v>28700</v>
      </c>
      <c r="N73" t="b">
        <f t="shared" si="17"/>
        <v>1</v>
      </c>
    </row>
    <row r="74" spans="1:14" ht="14.25" x14ac:dyDescent="0.15">
      <c r="A74" t="str">
        <f t="shared" si="10"/>
        <v>651126</v>
      </c>
      <c r="B74" s="19" t="s">
        <v>639</v>
      </c>
      <c r="C74" s="19" t="s">
        <v>236</v>
      </c>
      <c r="D74" s="14" t="str">
        <f t="shared" si="11"/>
        <v>重度障害者等就労支援Ⅰ　13.0　二人</v>
      </c>
      <c r="E74">
        <f t="shared" si="13"/>
        <v>29900</v>
      </c>
      <c r="F74">
        <f t="shared" si="12"/>
        <v>2990</v>
      </c>
      <c r="G74">
        <f t="shared" si="9"/>
        <v>780</v>
      </c>
      <c r="H74" t="str">
        <f t="shared" si="14"/>
        <v>重度障害者等就労支援Ⅰ　13.0　二人</v>
      </c>
      <c r="I74" s="15" t="s">
        <v>89</v>
      </c>
      <c r="J74">
        <f t="shared" si="15"/>
        <v>29900</v>
      </c>
      <c r="K74">
        <f t="shared" si="16"/>
        <v>2990</v>
      </c>
      <c r="M74">
        <v>29900</v>
      </c>
      <c r="N74" t="b">
        <f t="shared" si="17"/>
        <v>1</v>
      </c>
    </row>
    <row r="75" spans="1:14" ht="14.25" x14ac:dyDescent="0.15">
      <c r="A75" t="str">
        <f t="shared" si="10"/>
        <v>651127</v>
      </c>
      <c r="B75" s="19" t="s">
        <v>639</v>
      </c>
      <c r="C75" s="19" t="s">
        <v>237</v>
      </c>
      <c r="D75" s="14" t="str">
        <f t="shared" si="11"/>
        <v>重度障害者等就労支援Ⅰ　13.5　二人</v>
      </c>
      <c r="E75">
        <f t="shared" si="13"/>
        <v>31000</v>
      </c>
      <c r="F75">
        <f t="shared" si="12"/>
        <v>3100</v>
      </c>
      <c r="G75">
        <f t="shared" si="9"/>
        <v>810</v>
      </c>
      <c r="H75" t="str">
        <f t="shared" si="14"/>
        <v>重度障害者等就労支援Ⅰ　13.5　二人</v>
      </c>
      <c r="I75" s="15" t="s">
        <v>90</v>
      </c>
      <c r="J75">
        <f t="shared" si="15"/>
        <v>31000</v>
      </c>
      <c r="K75">
        <f t="shared" si="16"/>
        <v>3100</v>
      </c>
      <c r="M75">
        <v>31000</v>
      </c>
      <c r="N75" t="b">
        <f t="shared" si="17"/>
        <v>1</v>
      </c>
    </row>
    <row r="76" spans="1:14" ht="14.25" x14ac:dyDescent="0.15">
      <c r="A76" t="str">
        <f t="shared" si="10"/>
        <v>651128</v>
      </c>
      <c r="B76" s="19" t="s">
        <v>639</v>
      </c>
      <c r="C76" s="19" t="s">
        <v>238</v>
      </c>
      <c r="D76" s="14" t="str">
        <f t="shared" si="11"/>
        <v>重度障害者等就労支援Ⅰ　14.0　二人</v>
      </c>
      <c r="E76">
        <f t="shared" si="13"/>
        <v>32200</v>
      </c>
      <c r="F76">
        <f t="shared" si="12"/>
        <v>3220</v>
      </c>
      <c r="G76">
        <f t="shared" si="9"/>
        <v>840</v>
      </c>
      <c r="H76" t="str">
        <f t="shared" si="14"/>
        <v>重度障害者等就労支援Ⅰ　14.0　二人</v>
      </c>
      <c r="I76" s="15" t="s">
        <v>91</v>
      </c>
      <c r="J76">
        <f t="shared" si="15"/>
        <v>32200</v>
      </c>
      <c r="K76">
        <f t="shared" si="16"/>
        <v>3220</v>
      </c>
      <c r="M76">
        <v>32200</v>
      </c>
      <c r="N76" t="b">
        <f t="shared" si="17"/>
        <v>1</v>
      </c>
    </row>
    <row r="77" spans="1:14" ht="14.25" x14ac:dyDescent="0.15">
      <c r="A77" t="str">
        <f t="shared" si="10"/>
        <v>651129</v>
      </c>
      <c r="B77" s="19" t="s">
        <v>639</v>
      </c>
      <c r="C77" s="19" t="s">
        <v>239</v>
      </c>
      <c r="D77" s="14" t="str">
        <f t="shared" si="11"/>
        <v>重度障害者等就労支援Ⅰ　14.5　二人</v>
      </c>
      <c r="E77">
        <f t="shared" si="13"/>
        <v>33300</v>
      </c>
      <c r="F77">
        <f t="shared" si="12"/>
        <v>3330</v>
      </c>
      <c r="G77">
        <f t="shared" si="9"/>
        <v>870</v>
      </c>
      <c r="H77" t="str">
        <f t="shared" si="14"/>
        <v>重度障害者等就労支援Ⅰ　14.5　二人</v>
      </c>
      <c r="I77" s="15" t="s">
        <v>92</v>
      </c>
      <c r="J77">
        <f t="shared" si="15"/>
        <v>33300</v>
      </c>
      <c r="K77">
        <f t="shared" si="16"/>
        <v>3330</v>
      </c>
      <c r="M77">
        <v>33300</v>
      </c>
      <c r="N77" t="b">
        <f t="shared" si="17"/>
        <v>1</v>
      </c>
    </row>
    <row r="78" spans="1:14" ht="14.25" x14ac:dyDescent="0.15">
      <c r="A78" t="str">
        <f t="shared" si="10"/>
        <v>651130</v>
      </c>
      <c r="B78" s="19" t="s">
        <v>639</v>
      </c>
      <c r="C78" s="19" t="s">
        <v>240</v>
      </c>
      <c r="D78" s="14" t="str">
        <f t="shared" si="11"/>
        <v>重度障害者等就労支援Ⅰ　15.0　二人</v>
      </c>
      <c r="E78">
        <f t="shared" si="13"/>
        <v>34500</v>
      </c>
      <c r="F78">
        <f t="shared" si="12"/>
        <v>3450</v>
      </c>
      <c r="G78">
        <f t="shared" si="9"/>
        <v>900</v>
      </c>
      <c r="H78" t="str">
        <f t="shared" si="14"/>
        <v>重度障害者等就労支援Ⅰ　15.0　二人</v>
      </c>
      <c r="I78" s="15" t="s">
        <v>93</v>
      </c>
      <c r="J78">
        <f t="shared" si="15"/>
        <v>34500</v>
      </c>
      <c r="K78">
        <f t="shared" si="16"/>
        <v>3450</v>
      </c>
      <c r="M78">
        <v>34500</v>
      </c>
      <c r="N78" t="b">
        <f t="shared" si="17"/>
        <v>1</v>
      </c>
    </row>
    <row r="79" spans="1:14" ht="14.25" x14ac:dyDescent="0.15">
      <c r="A79" t="str">
        <f t="shared" si="10"/>
        <v>651131</v>
      </c>
      <c r="B79" s="19" t="s">
        <v>639</v>
      </c>
      <c r="C79" s="19" t="s">
        <v>241</v>
      </c>
      <c r="D79" s="14" t="str">
        <f t="shared" si="11"/>
        <v>重度障害者等就労支援Ⅰ　15.5　二人</v>
      </c>
      <c r="E79">
        <f t="shared" si="13"/>
        <v>35600</v>
      </c>
      <c r="F79">
        <f t="shared" si="12"/>
        <v>3560</v>
      </c>
      <c r="G79">
        <f t="shared" si="9"/>
        <v>930</v>
      </c>
      <c r="H79" t="str">
        <f t="shared" si="14"/>
        <v>重度障害者等就労支援Ⅰ　15.5　二人</v>
      </c>
      <c r="I79" s="15" t="s">
        <v>94</v>
      </c>
      <c r="J79">
        <f t="shared" si="15"/>
        <v>35600</v>
      </c>
      <c r="K79">
        <f t="shared" si="16"/>
        <v>3560</v>
      </c>
      <c r="M79">
        <v>35600</v>
      </c>
      <c r="N79" t="b">
        <f t="shared" si="17"/>
        <v>1</v>
      </c>
    </row>
    <row r="80" spans="1:14" ht="14.25" x14ac:dyDescent="0.15">
      <c r="A80" t="str">
        <f t="shared" si="10"/>
        <v>651132</v>
      </c>
      <c r="B80" s="19" t="s">
        <v>639</v>
      </c>
      <c r="C80" s="19" t="s">
        <v>242</v>
      </c>
      <c r="D80" s="14" t="str">
        <f t="shared" si="11"/>
        <v>重度障害者等就労支援Ⅰ　16.0　二人</v>
      </c>
      <c r="E80">
        <f t="shared" si="13"/>
        <v>36800</v>
      </c>
      <c r="F80">
        <f t="shared" si="12"/>
        <v>3680</v>
      </c>
      <c r="G80">
        <f t="shared" si="9"/>
        <v>960</v>
      </c>
      <c r="H80" t="str">
        <f t="shared" si="14"/>
        <v>重度障害者等就労支援Ⅰ　16.0　二人</v>
      </c>
      <c r="I80" s="15" t="s">
        <v>95</v>
      </c>
      <c r="J80">
        <f t="shared" si="15"/>
        <v>36800</v>
      </c>
      <c r="K80">
        <f t="shared" si="16"/>
        <v>3680</v>
      </c>
      <c r="M80">
        <v>36800</v>
      </c>
      <c r="N80" t="b">
        <f t="shared" si="17"/>
        <v>1</v>
      </c>
    </row>
    <row r="81" spans="1:14" ht="14.25" x14ac:dyDescent="0.15">
      <c r="A81" t="str">
        <f t="shared" si="10"/>
        <v>651133</v>
      </c>
      <c r="B81" s="19" t="s">
        <v>639</v>
      </c>
      <c r="C81" s="19" t="s">
        <v>243</v>
      </c>
      <c r="D81" s="14" t="str">
        <f t="shared" si="11"/>
        <v>重度障害者等就労支援Ⅰ　16.5　二人</v>
      </c>
      <c r="E81">
        <f t="shared" si="13"/>
        <v>37900</v>
      </c>
      <c r="F81">
        <f t="shared" si="12"/>
        <v>3790</v>
      </c>
      <c r="G81">
        <f t="shared" si="9"/>
        <v>990</v>
      </c>
      <c r="H81" t="str">
        <f t="shared" si="14"/>
        <v>重度障害者等就労支援Ⅰ　16.5　二人</v>
      </c>
      <c r="I81" s="15" t="s">
        <v>96</v>
      </c>
      <c r="J81">
        <f t="shared" si="15"/>
        <v>37900</v>
      </c>
      <c r="K81">
        <f t="shared" si="16"/>
        <v>3790</v>
      </c>
      <c r="M81">
        <v>37900</v>
      </c>
      <c r="N81" t="b">
        <f t="shared" si="17"/>
        <v>1</v>
      </c>
    </row>
    <row r="82" spans="1:14" ht="14.25" x14ac:dyDescent="0.15">
      <c r="A82" t="str">
        <f t="shared" si="10"/>
        <v>651134</v>
      </c>
      <c r="B82" s="19" t="s">
        <v>639</v>
      </c>
      <c r="C82" s="19" t="s">
        <v>244</v>
      </c>
      <c r="D82" s="14" t="str">
        <f t="shared" si="11"/>
        <v>重度障害者等就労支援Ⅰ　17.0　二人</v>
      </c>
      <c r="E82">
        <f t="shared" si="13"/>
        <v>39100</v>
      </c>
      <c r="F82">
        <f t="shared" si="12"/>
        <v>3910</v>
      </c>
      <c r="G82">
        <f t="shared" si="9"/>
        <v>1020</v>
      </c>
      <c r="H82" t="str">
        <f t="shared" si="14"/>
        <v>重度障害者等就労支援Ⅰ　17.0　二人</v>
      </c>
      <c r="I82" s="15" t="s">
        <v>97</v>
      </c>
      <c r="J82">
        <f t="shared" si="15"/>
        <v>39100</v>
      </c>
      <c r="K82">
        <f t="shared" si="16"/>
        <v>3910</v>
      </c>
      <c r="M82">
        <v>39100</v>
      </c>
      <c r="N82" t="b">
        <f t="shared" si="17"/>
        <v>1</v>
      </c>
    </row>
    <row r="83" spans="1:14" ht="14.25" x14ac:dyDescent="0.15">
      <c r="A83" t="str">
        <f t="shared" si="10"/>
        <v>651135</v>
      </c>
      <c r="B83" s="19" t="s">
        <v>639</v>
      </c>
      <c r="C83" s="19" t="s">
        <v>245</v>
      </c>
      <c r="D83" s="14" t="str">
        <f t="shared" si="11"/>
        <v>重度障害者等就労支援Ⅰ　17.5　二人</v>
      </c>
      <c r="E83">
        <f t="shared" si="13"/>
        <v>40200</v>
      </c>
      <c r="F83">
        <f t="shared" si="12"/>
        <v>4020</v>
      </c>
      <c r="G83">
        <f t="shared" si="9"/>
        <v>1050</v>
      </c>
      <c r="H83" t="str">
        <f t="shared" si="14"/>
        <v>重度障害者等就労支援Ⅰ　17.5　二人</v>
      </c>
      <c r="I83" s="15" t="s">
        <v>98</v>
      </c>
      <c r="J83">
        <f t="shared" si="15"/>
        <v>40200</v>
      </c>
      <c r="K83">
        <f t="shared" si="16"/>
        <v>4020</v>
      </c>
      <c r="M83">
        <v>40200</v>
      </c>
      <c r="N83" t="b">
        <f t="shared" si="17"/>
        <v>1</v>
      </c>
    </row>
    <row r="84" spans="1:14" ht="14.25" x14ac:dyDescent="0.15">
      <c r="A84" t="str">
        <f t="shared" si="10"/>
        <v>651136</v>
      </c>
      <c r="B84" s="19" t="s">
        <v>639</v>
      </c>
      <c r="C84" s="19" t="s">
        <v>246</v>
      </c>
      <c r="D84" s="14" t="str">
        <f t="shared" si="11"/>
        <v>重度障害者等就労支援Ⅰ　18.0　二人</v>
      </c>
      <c r="E84">
        <f t="shared" si="13"/>
        <v>41400</v>
      </c>
      <c r="F84">
        <f t="shared" si="12"/>
        <v>4140</v>
      </c>
      <c r="G84">
        <f t="shared" si="9"/>
        <v>1080</v>
      </c>
      <c r="H84" t="str">
        <f t="shared" si="14"/>
        <v>重度障害者等就労支援Ⅰ　18.0　二人</v>
      </c>
      <c r="I84" s="15" t="s">
        <v>99</v>
      </c>
      <c r="J84">
        <f t="shared" si="15"/>
        <v>41400</v>
      </c>
      <c r="K84">
        <f t="shared" si="16"/>
        <v>4140</v>
      </c>
      <c r="M84">
        <v>41400</v>
      </c>
      <c r="N84" t="b">
        <f t="shared" si="17"/>
        <v>1</v>
      </c>
    </row>
    <row r="85" spans="1:14" ht="14.25" x14ac:dyDescent="0.15">
      <c r="A85" t="str">
        <f t="shared" si="10"/>
        <v>651137</v>
      </c>
      <c r="B85" s="19" t="s">
        <v>639</v>
      </c>
      <c r="C85" s="19" t="s">
        <v>247</v>
      </c>
      <c r="D85" s="14" t="str">
        <f t="shared" si="11"/>
        <v>重度障害者等就労支援Ⅰ　18.5　二人</v>
      </c>
      <c r="E85">
        <f t="shared" si="13"/>
        <v>42500</v>
      </c>
      <c r="F85">
        <f t="shared" si="12"/>
        <v>4250</v>
      </c>
      <c r="G85">
        <f t="shared" si="9"/>
        <v>1110</v>
      </c>
      <c r="H85" t="str">
        <f t="shared" si="14"/>
        <v>重度障害者等就労支援Ⅰ　18.5　二人</v>
      </c>
      <c r="I85" s="15" t="s">
        <v>100</v>
      </c>
      <c r="J85">
        <f t="shared" si="15"/>
        <v>42500</v>
      </c>
      <c r="K85">
        <f t="shared" si="16"/>
        <v>4250</v>
      </c>
      <c r="M85">
        <v>42500</v>
      </c>
      <c r="N85" t="b">
        <f t="shared" si="17"/>
        <v>1</v>
      </c>
    </row>
    <row r="86" spans="1:14" ht="14.25" x14ac:dyDescent="0.15">
      <c r="A86" t="str">
        <f t="shared" si="10"/>
        <v>651138</v>
      </c>
      <c r="B86" s="19" t="s">
        <v>639</v>
      </c>
      <c r="C86" s="19" t="s">
        <v>248</v>
      </c>
      <c r="D86" s="14" t="str">
        <f t="shared" si="11"/>
        <v>重度障害者等就労支援Ⅰ　19.0　二人</v>
      </c>
      <c r="E86">
        <f t="shared" si="13"/>
        <v>43700</v>
      </c>
      <c r="F86">
        <f t="shared" si="12"/>
        <v>4370</v>
      </c>
      <c r="G86">
        <f t="shared" si="9"/>
        <v>1140</v>
      </c>
      <c r="H86" t="str">
        <f t="shared" si="14"/>
        <v>重度障害者等就労支援Ⅰ　19.0　二人</v>
      </c>
      <c r="I86" s="15" t="s">
        <v>101</v>
      </c>
      <c r="J86">
        <f t="shared" si="15"/>
        <v>43700</v>
      </c>
      <c r="K86">
        <f t="shared" si="16"/>
        <v>4370</v>
      </c>
      <c r="M86">
        <v>43700</v>
      </c>
      <c r="N86" t="b">
        <f t="shared" si="17"/>
        <v>1</v>
      </c>
    </row>
    <row r="87" spans="1:14" ht="14.25" x14ac:dyDescent="0.15">
      <c r="A87" t="str">
        <f t="shared" si="10"/>
        <v>651139</v>
      </c>
      <c r="B87" s="19" t="s">
        <v>639</v>
      </c>
      <c r="C87" s="19" t="s">
        <v>249</v>
      </c>
      <c r="D87" s="14" t="str">
        <f t="shared" si="11"/>
        <v>重度障害者等就労支援Ⅰ　19.5　二人</v>
      </c>
      <c r="E87">
        <f t="shared" si="13"/>
        <v>44800</v>
      </c>
      <c r="F87">
        <f t="shared" si="12"/>
        <v>4480</v>
      </c>
      <c r="G87">
        <f t="shared" si="9"/>
        <v>1170</v>
      </c>
      <c r="H87" t="str">
        <f t="shared" si="14"/>
        <v>重度障害者等就労支援Ⅰ　19.5　二人</v>
      </c>
      <c r="I87" s="15" t="s">
        <v>102</v>
      </c>
      <c r="J87">
        <f t="shared" si="15"/>
        <v>44800</v>
      </c>
      <c r="K87">
        <f t="shared" si="16"/>
        <v>4480</v>
      </c>
      <c r="M87">
        <v>44800</v>
      </c>
      <c r="N87" t="b">
        <f t="shared" si="17"/>
        <v>1</v>
      </c>
    </row>
    <row r="88" spans="1:14" ht="14.25" x14ac:dyDescent="0.15">
      <c r="A88" t="str">
        <f t="shared" si="10"/>
        <v>651140</v>
      </c>
      <c r="B88" s="19" t="s">
        <v>639</v>
      </c>
      <c r="C88" s="19" t="s">
        <v>250</v>
      </c>
      <c r="D88" s="14" t="str">
        <f t="shared" si="11"/>
        <v>重度障害者等就労支援Ⅰ　20.0　二人</v>
      </c>
      <c r="E88">
        <f t="shared" si="13"/>
        <v>46000</v>
      </c>
      <c r="F88">
        <f t="shared" si="12"/>
        <v>4600</v>
      </c>
      <c r="G88">
        <f t="shared" si="9"/>
        <v>1200</v>
      </c>
      <c r="H88" t="str">
        <f t="shared" si="14"/>
        <v>重度障害者等就労支援Ⅰ　20.0　二人</v>
      </c>
      <c r="I88" s="15" t="s">
        <v>103</v>
      </c>
      <c r="J88">
        <f t="shared" si="15"/>
        <v>46000</v>
      </c>
      <c r="K88">
        <f t="shared" si="16"/>
        <v>4600</v>
      </c>
      <c r="M88">
        <v>46000</v>
      </c>
      <c r="N88" t="b">
        <f t="shared" si="17"/>
        <v>1</v>
      </c>
    </row>
    <row r="89" spans="1:14" ht="14.25" x14ac:dyDescent="0.15">
      <c r="A89" t="str">
        <f t="shared" si="10"/>
        <v>651141</v>
      </c>
      <c r="B89" s="19" t="s">
        <v>639</v>
      </c>
      <c r="C89" s="19" t="s">
        <v>251</v>
      </c>
      <c r="D89" s="14" t="str">
        <f t="shared" si="11"/>
        <v>重度障害者等就労支援Ⅰ　20.5　二人</v>
      </c>
      <c r="E89">
        <f t="shared" si="13"/>
        <v>47100</v>
      </c>
      <c r="F89">
        <f t="shared" si="12"/>
        <v>4710</v>
      </c>
      <c r="G89">
        <f t="shared" si="9"/>
        <v>1230</v>
      </c>
      <c r="H89" t="str">
        <f t="shared" si="14"/>
        <v>重度障害者等就労支援Ⅰ　20.5　二人</v>
      </c>
      <c r="I89" s="15" t="s">
        <v>104</v>
      </c>
      <c r="J89">
        <f t="shared" si="15"/>
        <v>47100</v>
      </c>
      <c r="K89">
        <f t="shared" si="16"/>
        <v>4710</v>
      </c>
      <c r="M89">
        <v>47100</v>
      </c>
      <c r="N89" t="b">
        <f t="shared" si="17"/>
        <v>1</v>
      </c>
    </row>
    <row r="90" spans="1:14" ht="14.25" x14ac:dyDescent="0.15">
      <c r="A90" t="str">
        <f t="shared" si="10"/>
        <v>651142</v>
      </c>
      <c r="B90" s="19" t="s">
        <v>639</v>
      </c>
      <c r="C90" s="19" t="s">
        <v>252</v>
      </c>
      <c r="D90" s="14" t="str">
        <f t="shared" si="11"/>
        <v>重度障害者等就労支援Ⅰ　21.0　二人</v>
      </c>
      <c r="E90">
        <f t="shared" si="13"/>
        <v>48300</v>
      </c>
      <c r="F90">
        <f t="shared" si="12"/>
        <v>4830</v>
      </c>
      <c r="G90">
        <f t="shared" si="9"/>
        <v>1260</v>
      </c>
      <c r="H90" t="str">
        <f t="shared" si="14"/>
        <v>重度障害者等就労支援Ⅰ　21.0　二人</v>
      </c>
      <c r="I90" s="15" t="s">
        <v>105</v>
      </c>
      <c r="J90">
        <f t="shared" si="15"/>
        <v>48300</v>
      </c>
      <c r="K90">
        <f t="shared" si="16"/>
        <v>4830</v>
      </c>
      <c r="M90">
        <v>48300</v>
      </c>
      <c r="N90" t="b">
        <f t="shared" si="17"/>
        <v>1</v>
      </c>
    </row>
    <row r="91" spans="1:14" ht="14.25" x14ac:dyDescent="0.15">
      <c r="A91" t="str">
        <f t="shared" si="10"/>
        <v>651143</v>
      </c>
      <c r="B91" s="19" t="s">
        <v>639</v>
      </c>
      <c r="C91" s="19" t="s">
        <v>253</v>
      </c>
      <c r="D91" s="14" t="str">
        <f t="shared" si="11"/>
        <v>重度障害者等就労支援Ⅰ　21.5　二人</v>
      </c>
      <c r="E91">
        <f t="shared" si="13"/>
        <v>49400</v>
      </c>
      <c r="F91">
        <f t="shared" si="12"/>
        <v>4940</v>
      </c>
      <c r="G91">
        <f t="shared" si="9"/>
        <v>1290</v>
      </c>
      <c r="H91" t="str">
        <f t="shared" si="14"/>
        <v>重度障害者等就労支援Ⅰ　21.5　二人</v>
      </c>
      <c r="I91" s="15" t="s">
        <v>106</v>
      </c>
      <c r="J91">
        <f t="shared" si="15"/>
        <v>49400</v>
      </c>
      <c r="K91">
        <f t="shared" si="16"/>
        <v>4940</v>
      </c>
      <c r="M91">
        <v>49400</v>
      </c>
      <c r="N91" t="b">
        <f t="shared" si="17"/>
        <v>1</v>
      </c>
    </row>
    <row r="92" spans="1:14" ht="14.25" x14ac:dyDescent="0.15">
      <c r="A92" t="str">
        <f t="shared" si="10"/>
        <v>651144</v>
      </c>
      <c r="B92" s="19" t="s">
        <v>639</v>
      </c>
      <c r="C92" s="19" t="s">
        <v>254</v>
      </c>
      <c r="D92" s="14" t="str">
        <f t="shared" si="11"/>
        <v>重度障害者等就労支援Ⅰ　22.0　二人</v>
      </c>
      <c r="E92">
        <f t="shared" si="13"/>
        <v>50600</v>
      </c>
      <c r="F92">
        <f t="shared" si="12"/>
        <v>5060</v>
      </c>
      <c r="G92">
        <f t="shared" si="9"/>
        <v>1320</v>
      </c>
      <c r="H92" t="str">
        <f t="shared" si="14"/>
        <v>重度障害者等就労支援Ⅰ　22.0　二人</v>
      </c>
      <c r="I92" s="15" t="s">
        <v>107</v>
      </c>
      <c r="J92">
        <f t="shared" si="15"/>
        <v>50600</v>
      </c>
      <c r="K92">
        <f t="shared" si="16"/>
        <v>5060</v>
      </c>
      <c r="M92">
        <v>50600</v>
      </c>
      <c r="N92" t="b">
        <f t="shared" si="17"/>
        <v>1</v>
      </c>
    </row>
    <row r="93" spans="1:14" ht="14.25" x14ac:dyDescent="0.15">
      <c r="A93" t="str">
        <f t="shared" si="10"/>
        <v>651145</v>
      </c>
      <c r="B93" s="19" t="s">
        <v>639</v>
      </c>
      <c r="C93" s="19" t="s">
        <v>255</v>
      </c>
      <c r="D93" s="14" t="str">
        <f t="shared" si="11"/>
        <v>重度障害者等就労支援Ⅰ　22.5　二人</v>
      </c>
      <c r="E93">
        <f t="shared" si="13"/>
        <v>51700</v>
      </c>
      <c r="F93">
        <f t="shared" si="12"/>
        <v>5170</v>
      </c>
      <c r="G93">
        <f t="shared" si="9"/>
        <v>1350</v>
      </c>
      <c r="H93" t="str">
        <f t="shared" si="14"/>
        <v>重度障害者等就労支援Ⅰ　22.5　二人</v>
      </c>
      <c r="I93" s="15" t="s">
        <v>108</v>
      </c>
      <c r="J93">
        <f t="shared" si="15"/>
        <v>51700</v>
      </c>
      <c r="K93">
        <f t="shared" si="16"/>
        <v>5170</v>
      </c>
      <c r="M93">
        <v>51700</v>
      </c>
      <c r="N93" t="b">
        <f t="shared" si="17"/>
        <v>1</v>
      </c>
    </row>
    <row r="94" spans="1:14" ht="14.25" x14ac:dyDescent="0.15">
      <c r="A94" t="str">
        <f t="shared" si="10"/>
        <v>651146</v>
      </c>
      <c r="B94" s="19" t="s">
        <v>639</v>
      </c>
      <c r="C94" s="19" t="s">
        <v>256</v>
      </c>
      <c r="D94" s="14" t="str">
        <f t="shared" si="11"/>
        <v>重度障害者等就労支援Ⅰ　23.0　二人</v>
      </c>
      <c r="E94">
        <f t="shared" si="13"/>
        <v>52900</v>
      </c>
      <c r="F94">
        <f t="shared" si="12"/>
        <v>5290</v>
      </c>
      <c r="G94">
        <f t="shared" si="9"/>
        <v>1380</v>
      </c>
      <c r="H94" t="str">
        <f t="shared" si="14"/>
        <v>重度障害者等就労支援Ⅰ　23.0　二人</v>
      </c>
      <c r="I94" s="15" t="s">
        <v>109</v>
      </c>
      <c r="J94">
        <f t="shared" si="15"/>
        <v>52900</v>
      </c>
      <c r="K94">
        <f t="shared" si="16"/>
        <v>5290</v>
      </c>
      <c r="M94">
        <v>52900</v>
      </c>
      <c r="N94" t="b">
        <f t="shared" si="17"/>
        <v>1</v>
      </c>
    </row>
    <row r="95" spans="1:14" ht="14.25" x14ac:dyDescent="0.15">
      <c r="A95" t="str">
        <f t="shared" si="10"/>
        <v>651147</v>
      </c>
      <c r="B95" s="19" t="s">
        <v>639</v>
      </c>
      <c r="C95" s="19" t="s">
        <v>257</v>
      </c>
      <c r="D95" s="14" t="str">
        <f t="shared" si="11"/>
        <v>重度障害者等就労支援Ⅰ　23.5　二人</v>
      </c>
      <c r="E95">
        <f t="shared" si="13"/>
        <v>54000</v>
      </c>
      <c r="F95">
        <f t="shared" si="12"/>
        <v>5400</v>
      </c>
      <c r="G95">
        <f t="shared" si="9"/>
        <v>1410</v>
      </c>
      <c r="H95" t="str">
        <f t="shared" si="14"/>
        <v>重度障害者等就労支援Ⅰ　23.5　二人</v>
      </c>
      <c r="I95" s="15" t="s">
        <v>110</v>
      </c>
      <c r="J95">
        <f t="shared" si="15"/>
        <v>54000</v>
      </c>
      <c r="K95">
        <f t="shared" si="16"/>
        <v>5400</v>
      </c>
      <c r="M95">
        <v>54000</v>
      </c>
      <c r="N95" t="b">
        <f t="shared" si="17"/>
        <v>1</v>
      </c>
    </row>
    <row r="96" spans="1:14" ht="14.25" x14ac:dyDescent="0.15">
      <c r="A96" t="str">
        <f t="shared" si="10"/>
        <v>651148</v>
      </c>
      <c r="B96" s="19" t="s">
        <v>639</v>
      </c>
      <c r="C96" s="19" t="s">
        <v>258</v>
      </c>
      <c r="D96" s="14" t="str">
        <f t="shared" si="11"/>
        <v>重度障害者等就労支援Ⅰ　24.0　二人</v>
      </c>
      <c r="E96">
        <f t="shared" si="13"/>
        <v>55200</v>
      </c>
      <c r="F96">
        <f t="shared" si="12"/>
        <v>5520</v>
      </c>
      <c r="G96">
        <f t="shared" si="9"/>
        <v>1440</v>
      </c>
      <c r="H96" t="str">
        <f t="shared" si="14"/>
        <v>重度障害者等就労支援Ⅰ　24.0　二人</v>
      </c>
      <c r="I96" s="15" t="s">
        <v>111</v>
      </c>
      <c r="J96">
        <f t="shared" si="15"/>
        <v>55200</v>
      </c>
      <c r="K96">
        <f t="shared" si="16"/>
        <v>5520</v>
      </c>
      <c r="M96">
        <v>55200</v>
      </c>
      <c r="N96" t="b">
        <f t="shared" si="17"/>
        <v>1</v>
      </c>
    </row>
    <row r="97" spans="1:14" ht="14.25" x14ac:dyDescent="0.15">
      <c r="A97" t="str">
        <f t="shared" si="10"/>
        <v>652002</v>
      </c>
      <c r="B97" s="19" t="s">
        <v>639</v>
      </c>
      <c r="C97" s="19" t="s">
        <v>259</v>
      </c>
      <c r="D97" s="14" t="str">
        <f t="shared" si="11"/>
        <v>重度障害者等就労支援Ⅱ 1.0</v>
      </c>
      <c r="E97">
        <f t="shared" si="13"/>
        <v>2100</v>
      </c>
      <c r="F97">
        <f t="shared" si="12"/>
        <v>210</v>
      </c>
      <c r="G97">
        <v>60</v>
      </c>
      <c r="H97" t="str">
        <f t="shared" si="14"/>
        <v>重度障害者等就労支援Ⅱ 1.0</v>
      </c>
      <c r="I97" s="14" t="s">
        <v>79</v>
      </c>
      <c r="J97">
        <f t="shared" si="15"/>
        <v>2100</v>
      </c>
      <c r="K97">
        <f t="shared" si="16"/>
        <v>210</v>
      </c>
      <c r="M97">
        <v>2100</v>
      </c>
      <c r="N97" t="b">
        <f t="shared" si="17"/>
        <v>1</v>
      </c>
    </row>
    <row r="98" spans="1:14" ht="14.25" x14ac:dyDescent="0.15">
      <c r="A98" t="str">
        <f t="shared" si="10"/>
        <v>652003</v>
      </c>
      <c r="B98" s="19" t="s">
        <v>639</v>
      </c>
      <c r="C98" s="19" t="s">
        <v>260</v>
      </c>
      <c r="D98" s="14" t="str">
        <f t="shared" si="11"/>
        <v>重度障害者等就労支援Ⅱ 1.5</v>
      </c>
      <c r="E98">
        <f t="shared" si="13"/>
        <v>3200</v>
      </c>
      <c r="F98">
        <f t="shared" si="12"/>
        <v>320</v>
      </c>
      <c r="G98">
        <f t="shared" ref="G98:G143" si="18">G97+30</f>
        <v>90</v>
      </c>
      <c r="H98" t="str">
        <f t="shared" si="14"/>
        <v>重度障害者等就労支援Ⅱ 1.5</v>
      </c>
      <c r="I98" s="14" t="s">
        <v>65</v>
      </c>
      <c r="J98">
        <f t="shared" si="15"/>
        <v>3200</v>
      </c>
      <c r="K98">
        <f t="shared" si="16"/>
        <v>320</v>
      </c>
      <c r="M98">
        <v>3200</v>
      </c>
      <c r="N98" t="b">
        <f t="shared" si="17"/>
        <v>1</v>
      </c>
    </row>
    <row r="99" spans="1:14" ht="14.25" x14ac:dyDescent="0.15">
      <c r="A99" t="str">
        <f t="shared" si="10"/>
        <v>652004</v>
      </c>
      <c r="B99" s="19" t="s">
        <v>639</v>
      </c>
      <c r="C99" s="19" t="s">
        <v>261</v>
      </c>
      <c r="D99" s="14" t="str">
        <f t="shared" si="11"/>
        <v>重度障害者等就労支援Ⅱ 2.0</v>
      </c>
      <c r="E99">
        <f t="shared" si="13"/>
        <v>4300</v>
      </c>
      <c r="F99">
        <f t="shared" si="12"/>
        <v>430</v>
      </c>
      <c r="G99">
        <f t="shared" si="18"/>
        <v>120</v>
      </c>
      <c r="H99" t="str">
        <f t="shared" si="14"/>
        <v>重度障害者等就労支援Ⅱ 2.0</v>
      </c>
      <c r="I99" s="14" t="s">
        <v>66</v>
      </c>
      <c r="J99">
        <f t="shared" si="15"/>
        <v>4300</v>
      </c>
      <c r="K99">
        <f t="shared" si="16"/>
        <v>430</v>
      </c>
      <c r="M99">
        <v>4300</v>
      </c>
      <c r="N99" t="b">
        <f t="shared" si="17"/>
        <v>1</v>
      </c>
    </row>
    <row r="100" spans="1:14" ht="14.25" x14ac:dyDescent="0.15">
      <c r="A100" t="str">
        <f t="shared" si="10"/>
        <v>652005</v>
      </c>
      <c r="B100" s="19" t="s">
        <v>639</v>
      </c>
      <c r="C100" s="19" t="s">
        <v>262</v>
      </c>
      <c r="D100" s="14" t="str">
        <f t="shared" si="11"/>
        <v>重度障害者等就労支援Ⅱ 2.5</v>
      </c>
      <c r="E100">
        <f t="shared" si="13"/>
        <v>5400</v>
      </c>
      <c r="F100">
        <f t="shared" si="12"/>
        <v>540</v>
      </c>
      <c r="G100">
        <f t="shared" si="18"/>
        <v>150</v>
      </c>
      <c r="H100" t="str">
        <f t="shared" si="14"/>
        <v>重度障害者等就労支援Ⅱ 2.5</v>
      </c>
      <c r="I100" s="14" t="s">
        <v>67</v>
      </c>
      <c r="J100">
        <f t="shared" si="15"/>
        <v>5400</v>
      </c>
      <c r="K100">
        <f t="shared" si="16"/>
        <v>540</v>
      </c>
      <c r="M100">
        <v>5400</v>
      </c>
      <c r="N100" t="b">
        <f t="shared" si="17"/>
        <v>1</v>
      </c>
    </row>
    <row r="101" spans="1:14" ht="14.25" x14ac:dyDescent="0.15">
      <c r="A101" t="str">
        <f t="shared" si="10"/>
        <v>652006</v>
      </c>
      <c r="B101" s="19" t="s">
        <v>639</v>
      </c>
      <c r="C101" s="19" t="s">
        <v>263</v>
      </c>
      <c r="D101" s="14" t="str">
        <f t="shared" si="11"/>
        <v>重度障害者等就労支援Ⅱ 3.0</v>
      </c>
      <c r="E101">
        <f t="shared" si="13"/>
        <v>6500</v>
      </c>
      <c r="F101">
        <f t="shared" si="12"/>
        <v>650</v>
      </c>
      <c r="G101">
        <f t="shared" si="18"/>
        <v>180</v>
      </c>
      <c r="H101" t="str">
        <f t="shared" si="14"/>
        <v>重度障害者等就労支援Ⅱ 3.0</v>
      </c>
      <c r="I101" s="14" t="s">
        <v>68</v>
      </c>
      <c r="J101">
        <f t="shared" si="15"/>
        <v>6500</v>
      </c>
      <c r="K101">
        <f t="shared" si="16"/>
        <v>650</v>
      </c>
      <c r="M101">
        <v>6500</v>
      </c>
      <c r="N101" t="b">
        <f t="shared" si="17"/>
        <v>1</v>
      </c>
    </row>
    <row r="102" spans="1:14" ht="14.25" x14ac:dyDescent="0.15">
      <c r="A102" t="str">
        <f t="shared" si="10"/>
        <v>652007</v>
      </c>
      <c r="B102" s="19" t="s">
        <v>639</v>
      </c>
      <c r="C102" s="19" t="s">
        <v>264</v>
      </c>
      <c r="D102" s="14" t="str">
        <f t="shared" si="11"/>
        <v>重度障害者等就労支援Ⅱ 3.5</v>
      </c>
      <c r="E102">
        <f t="shared" si="13"/>
        <v>7500</v>
      </c>
      <c r="F102">
        <f t="shared" si="12"/>
        <v>750</v>
      </c>
      <c r="G102">
        <f t="shared" si="18"/>
        <v>210</v>
      </c>
      <c r="H102" t="str">
        <f t="shared" si="14"/>
        <v>重度障害者等就労支援Ⅱ 3.5</v>
      </c>
      <c r="I102" s="14" t="s">
        <v>69</v>
      </c>
      <c r="J102">
        <f t="shared" si="15"/>
        <v>7500</v>
      </c>
      <c r="K102">
        <f t="shared" si="16"/>
        <v>750</v>
      </c>
      <c r="M102">
        <v>7500</v>
      </c>
      <c r="N102" t="b">
        <f t="shared" si="17"/>
        <v>1</v>
      </c>
    </row>
    <row r="103" spans="1:14" ht="14.25" x14ac:dyDescent="0.15">
      <c r="A103" t="str">
        <f t="shared" si="10"/>
        <v>652008</v>
      </c>
      <c r="B103" s="19" t="s">
        <v>639</v>
      </c>
      <c r="C103" s="19" t="s">
        <v>265</v>
      </c>
      <c r="D103" s="14" t="str">
        <f t="shared" si="11"/>
        <v>重度障害者等就労支援Ⅱ 4.0</v>
      </c>
      <c r="E103">
        <f t="shared" si="13"/>
        <v>8600</v>
      </c>
      <c r="F103">
        <f t="shared" si="12"/>
        <v>860</v>
      </c>
      <c r="G103">
        <f t="shared" si="18"/>
        <v>240</v>
      </c>
      <c r="H103" t="str">
        <f t="shared" si="14"/>
        <v>重度障害者等就労支援Ⅱ 4.0</v>
      </c>
      <c r="I103" s="14" t="s">
        <v>70</v>
      </c>
      <c r="J103">
        <f t="shared" si="15"/>
        <v>8600</v>
      </c>
      <c r="K103">
        <f t="shared" si="16"/>
        <v>860</v>
      </c>
      <c r="M103">
        <v>8600</v>
      </c>
      <c r="N103" t="b">
        <f t="shared" si="17"/>
        <v>1</v>
      </c>
    </row>
    <row r="104" spans="1:14" ht="14.25" x14ac:dyDescent="0.15">
      <c r="A104" t="str">
        <f t="shared" si="10"/>
        <v>652009</v>
      </c>
      <c r="B104" s="19" t="s">
        <v>639</v>
      </c>
      <c r="C104" s="19" t="s">
        <v>266</v>
      </c>
      <c r="D104" s="14" t="str">
        <f t="shared" si="11"/>
        <v>重度障害者等就労支援Ⅱ 4.5</v>
      </c>
      <c r="E104">
        <f t="shared" si="13"/>
        <v>9700</v>
      </c>
      <c r="F104">
        <f t="shared" si="12"/>
        <v>970</v>
      </c>
      <c r="G104">
        <f t="shared" si="18"/>
        <v>270</v>
      </c>
      <c r="H104" t="str">
        <f t="shared" si="14"/>
        <v>重度障害者等就労支援Ⅱ 4.5</v>
      </c>
      <c r="I104" s="14" t="s">
        <v>71</v>
      </c>
      <c r="J104">
        <f t="shared" si="15"/>
        <v>9700</v>
      </c>
      <c r="K104">
        <f t="shared" si="16"/>
        <v>970</v>
      </c>
      <c r="M104">
        <v>9700</v>
      </c>
      <c r="N104" t="b">
        <f t="shared" si="17"/>
        <v>1</v>
      </c>
    </row>
    <row r="105" spans="1:14" ht="14.25" x14ac:dyDescent="0.15">
      <c r="A105" t="str">
        <f t="shared" si="10"/>
        <v>652010</v>
      </c>
      <c r="B105" s="19" t="s">
        <v>639</v>
      </c>
      <c r="C105" s="19" t="s">
        <v>267</v>
      </c>
      <c r="D105" s="14" t="str">
        <f t="shared" si="11"/>
        <v>重度障害者等就労支援Ⅱ 5.0</v>
      </c>
      <c r="E105">
        <f t="shared" si="13"/>
        <v>10800</v>
      </c>
      <c r="F105">
        <f t="shared" si="12"/>
        <v>1080</v>
      </c>
      <c r="G105">
        <f t="shared" si="18"/>
        <v>300</v>
      </c>
      <c r="H105" t="str">
        <f t="shared" si="14"/>
        <v>重度障害者等就労支援Ⅱ 5.0</v>
      </c>
      <c r="I105" s="14" t="s">
        <v>72</v>
      </c>
      <c r="J105">
        <f t="shared" si="15"/>
        <v>10800</v>
      </c>
      <c r="K105">
        <f t="shared" si="16"/>
        <v>1080</v>
      </c>
      <c r="M105">
        <v>10800</v>
      </c>
      <c r="N105" t="b">
        <f t="shared" si="17"/>
        <v>1</v>
      </c>
    </row>
    <row r="106" spans="1:14" ht="14.25" x14ac:dyDescent="0.15">
      <c r="A106" t="str">
        <f t="shared" si="10"/>
        <v>652011</v>
      </c>
      <c r="B106" s="19" t="s">
        <v>639</v>
      </c>
      <c r="C106" s="19" t="s">
        <v>268</v>
      </c>
      <c r="D106" s="14" t="str">
        <f t="shared" si="11"/>
        <v>重度障害者等就労支援Ⅱ 5.5</v>
      </c>
      <c r="E106">
        <f t="shared" si="13"/>
        <v>11900</v>
      </c>
      <c r="F106">
        <f t="shared" si="12"/>
        <v>1190</v>
      </c>
      <c r="G106">
        <f t="shared" si="18"/>
        <v>330</v>
      </c>
      <c r="H106" t="str">
        <f t="shared" si="14"/>
        <v>重度障害者等就労支援Ⅱ 5.5</v>
      </c>
      <c r="I106" s="14" t="s">
        <v>73</v>
      </c>
      <c r="J106">
        <f t="shared" si="15"/>
        <v>11900</v>
      </c>
      <c r="K106">
        <f t="shared" si="16"/>
        <v>1190</v>
      </c>
      <c r="M106">
        <v>11900</v>
      </c>
      <c r="N106" t="b">
        <f t="shared" si="17"/>
        <v>1</v>
      </c>
    </row>
    <row r="107" spans="1:14" ht="14.25" x14ac:dyDescent="0.15">
      <c r="A107" t="str">
        <f t="shared" si="10"/>
        <v>652012</v>
      </c>
      <c r="B107" s="19" t="s">
        <v>639</v>
      </c>
      <c r="C107" s="19" t="s">
        <v>269</v>
      </c>
      <c r="D107" s="14" t="str">
        <f t="shared" si="11"/>
        <v>重度障害者等就労支援Ⅱ 6.0</v>
      </c>
      <c r="E107">
        <f t="shared" si="13"/>
        <v>13000</v>
      </c>
      <c r="F107">
        <f t="shared" si="12"/>
        <v>1300</v>
      </c>
      <c r="G107">
        <f t="shared" si="18"/>
        <v>360</v>
      </c>
      <c r="H107" t="str">
        <f t="shared" si="14"/>
        <v>重度障害者等就労支援Ⅱ 6.0</v>
      </c>
      <c r="I107" s="14" t="s">
        <v>74</v>
      </c>
      <c r="J107">
        <f t="shared" si="15"/>
        <v>13000</v>
      </c>
      <c r="K107">
        <f t="shared" si="16"/>
        <v>1300</v>
      </c>
      <c r="M107">
        <v>13000</v>
      </c>
      <c r="N107" t="b">
        <f t="shared" si="17"/>
        <v>1</v>
      </c>
    </row>
    <row r="108" spans="1:14" ht="14.25" x14ac:dyDescent="0.15">
      <c r="A108" t="str">
        <f t="shared" si="10"/>
        <v>652013</v>
      </c>
      <c r="B108" s="19" t="s">
        <v>639</v>
      </c>
      <c r="C108" s="19" t="s">
        <v>270</v>
      </c>
      <c r="D108" s="14" t="str">
        <f t="shared" si="11"/>
        <v>重度障害者等就労支援Ⅱ 6.5</v>
      </c>
      <c r="E108">
        <f t="shared" si="13"/>
        <v>14100</v>
      </c>
      <c r="F108">
        <f t="shared" si="12"/>
        <v>1410</v>
      </c>
      <c r="G108">
        <f t="shared" si="18"/>
        <v>390</v>
      </c>
      <c r="H108" t="str">
        <f t="shared" si="14"/>
        <v>重度障害者等就労支援Ⅱ 6.5</v>
      </c>
      <c r="I108" s="14" t="s">
        <v>75</v>
      </c>
      <c r="J108">
        <f t="shared" si="15"/>
        <v>14100</v>
      </c>
      <c r="K108">
        <f t="shared" si="16"/>
        <v>1410</v>
      </c>
      <c r="M108">
        <v>14100</v>
      </c>
      <c r="N108" t="b">
        <f t="shared" si="17"/>
        <v>1</v>
      </c>
    </row>
    <row r="109" spans="1:14" ht="14.25" x14ac:dyDescent="0.15">
      <c r="A109" t="str">
        <f t="shared" si="10"/>
        <v>652014</v>
      </c>
      <c r="B109" s="19" t="s">
        <v>639</v>
      </c>
      <c r="C109" s="19" t="s">
        <v>271</v>
      </c>
      <c r="D109" s="14" t="str">
        <f t="shared" si="11"/>
        <v>重度障害者等就労支援Ⅱ 7.0</v>
      </c>
      <c r="E109">
        <f t="shared" si="13"/>
        <v>15100</v>
      </c>
      <c r="F109">
        <f t="shared" si="12"/>
        <v>1510</v>
      </c>
      <c r="G109">
        <f t="shared" si="18"/>
        <v>420</v>
      </c>
      <c r="H109" t="str">
        <f t="shared" si="14"/>
        <v>重度障害者等就労支援Ⅱ 7.0</v>
      </c>
      <c r="I109" s="14" t="s">
        <v>76</v>
      </c>
      <c r="J109">
        <f t="shared" si="15"/>
        <v>15100</v>
      </c>
      <c r="K109">
        <f t="shared" si="16"/>
        <v>1510</v>
      </c>
      <c r="M109">
        <v>15100</v>
      </c>
      <c r="N109" t="b">
        <f t="shared" si="17"/>
        <v>1</v>
      </c>
    </row>
    <row r="110" spans="1:14" ht="14.25" x14ac:dyDescent="0.15">
      <c r="A110" t="str">
        <f t="shared" si="10"/>
        <v>652015</v>
      </c>
      <c r="B110" s="19" t="s">
        <v>639</v>
      </c>
      <c r="C110" s="19" t="s">
        <v>272</v>
      </c>
      <c r="D110" s="14" t="str">
        <f t="shared" si="11"/>
        <v>重度障害者等就労支援Ⅱ 7.5</v>
      </c>
      <c r="E110">
        <f t="shared" si="13"/>
        <v>16200</v>
      </c>
      <c r="F110">
        <f t="shared" si="12"/>
        <v>1620</v>
      </c>
      <c r="G110">
        <f t="shared" si="18"/>
        <v>450</v>
      </c>
      <c r="H110" t="str">
        <f t="shared" si="14"/>
        <v>重度障害者等就労支援Ⅱ 7.5</v>
      </c>
      <c r="I110" s="14" t="s">
        <v>77</v>
      </c>
      <c r="J110">
        <f t="shared" si="15"/>
        <v>16200</v>
      </c>
      <c r="K110">
        <f t="shared" si="16"/>
        <v>1620</v>
      </c>
      <c r="M110">
        <v>16200</v>
      </c>
      <c r="N110" t="b">
        <f t="shared" si="17"/>
        <v>1</v>
      </c>
    </row>
    <row r="111" spans="1:14" ht="14.25" x14ac:dyDescent="0.15">
      <c r="A111" t="str">
        <f t="shared" si="10"/>
        <v>652016</v>
      </c>
      <c r="B111" s="19" t="s">
        <v>639</v>
      </c>
      <c r="C111" s="19" t="s">
        <v>273</v>
      </c>
      <c r="D111" s="14" t="str">
        <f t="shared" si="11"/>
        <v>重度障害者等就労支援Ⅱ 8.0</v>
      </c>
      <c r="E111">
        <f t="shared" si="13"/>
        <v>17300</v>
      </c>
      <c r="F111">
        <f t="shared" si="12"/>
        <v>1730</v>
      </c>
      <c r="G111">
        <f t="shared" si="18"/>
        <v>480</v>
      </c>
      <c r="H111" t="str">
        <f t="shared" si="14"/>
        <v>重度障害者等就労支援Ⅱ 8.0</v>
      </c>
      <c r="I111" s="14" t="s">
        <v>78</v>
      </c>
      <c r="J111">
        <f t="shared" si="15"/>
        <v>17300</v>
      </c>
      <c r="K111">
        <f t="shared" si="16"/>
        <v>1730</v>
      </c>
      <c r="M111">
        <v>17300</v>
      </c>
      <c r="N111" t="b">
        <f t="shared" si="17"/>
        <v>1</v>
      </c>
    </row>
    <row r="112" spans="1:14" ht="14.25" x14ac:dyDescent="0.15">
      <c r="A112" t="str">
        <f t="shared" si="10"/>
        <v>652017</v>
      </c>
      <c r="B112" s="19" t="s">
        <v>639</v>
      </c>
      <c r="C112" s="19" t="s">
        <v>274</v>
      </c>
      <c r="D112" s="14" t="str">
        <f t="shared" si="11"/>
        <v>重度障害者等就労支援Ⅱ 8.5</v>
      </c>
      <c r="E112">
        <f t="shared" si="13"/>
        <v>18400</v>
      </c>
      <c r="F112">
        <f t="shared" si="12"/>
        <v>1840</v>
      </c>
      <c r="G112">
        <f t="shared" si="18"/>
        <v>510</v>
      </c>
      <c r="H112" t="str">
        <f t="shared" si="14"/>
        <v>重度障害者等就労支援Ⅱ 8.5</v>
      </c>
      <c r="I112" s="15" t="s">
        <v>80</v>
      </c>
      <c r="J112">
        <f t="shared" si="15"/>
        <v>18400</v>
      </c>
      <c r="K112">
        <f t="shared" si="16"/>
        <v>1840</v>
      </c>
      <c r="M112">
        <v>18400</v>
      </c>
      <c r="N112" t="b">
        <f t="shared" si="17"/>
        <v>1</v>
      </c>
    </row>
    <row r="113" spans="1:14" ht="14.25" x14ac:dyDescent="0.15">
      <c r="A113" t="str">
        <f t="shared" si="10"/>
        <v>652018</v>
      </c>
      <c r="B113" s="19" t="s">
        <v>639</v>
      </c>
      <c r="C113" s="19" t="s">
        <v>275</v>
      </c>
      <c r="D113" s="14" t="str">
        <f t="shared" si="11"/>
        <v>重度障害者等就労支援Ⅱ 9.0</v>
      </c>
      <c r="E113">
        <f t="shared" si="13"/>
        <v>19500</v>
      </c>
      <c r="F113">
        <f t="shared" si="12"/>
        <v>1950</v>
      </c>
      <c r="G113">
        <f t="shared" si="18"/>
        <v>540</v>
      </c>
      <c r="H113" t="str">
        <f t="shared" si="14"/>
        <v>重度障害者等就労支援Ⅱ 9.0</v>
      </c>
      <c r="I113" s="15" t="s">
        <v>81</v>
      </c>
      <c r="J113">
        <f t="shared" si="15"/>
        <v>19500</v>
      </c>
      <c r="K113">
        <f t="shared" si="16"/>
        <v>1950</v>
      </c>
      <c r="M113">
        <v>19500</v>
      </c>
      <c r="N113" t="b">
        <f t="shared" si="17"/>
        <v>1</v>
      </c>
    </row>
    <row r="114" spans="1:14" ht="14.25" x14ac:dyDescent="0.15">
      <c r="A114" t="str">
        <f t="shared" si="10"/>
        <v>652019</v>
      </c>
      <c r="B114" s="19" t="s">
        <v>639</v>
      </c>
      <c r="C114" s="19" t="s">
        <v>276</v>
      </c>
      <c r="D114" s="14" t="str">
        <f t="shared" si="11"/>
        <v>重度障害者等就労支援Ⅱ 9.5</v>
      </c>
      <c r="E114">
        <f t="shared" si="13"/>
        <v>20600</v>
      </c>
      <c r="F114">
        <f t="shared" si="12"/>
        <v>2060</v>
      </c>
      <c r="G114">
        <f t="shared" si="18"/>
        <v>570</v>
      </c>
      <c r="H114" t="str">
        <f t="shared" si="14"/>
        <v>重度障害者等就労支援Ⅱ 9.5</v>
      </c>
      <c r="I114" s="15" t="s">
        <v>82</v>
      </c>
      <c r="J114">
        <f t="shared" si="15"/>
        <v>20600</v>
      </c>
      <c r="K114">
        <f t="shared" si="16"/>
        <v>2060</v>
      </c>
      <c r="M114">
        <v>20600</v>
      </c>
      <c r="N114" t="b">
        <f t="shared" si="17"/>
        <v>1</v>
      </c>
    </row>
    <row r="115" spans="1:14" ht="14.25" x14ac:dyDescent="0.15">
      <c r="A115" t="str">
        <f t="shared" si="10"/>
        <v>652020</v>
      </c>
      <c r="B115" s="19" t="s">
        <v>639</v>
      </c>
      <c r="C115" s="19" t="s">
        <v>277</v>
      </c>
      <c r="D115" s="14" t="str">
        <f t="shared" si="11"/>
        <v>重度障害者等就労支援Ⅱ 10.0</v>
      </c>
      <c r="E115">
        <f t="shared" si="13"/>
        <v>21700</v>
      </c>
      <c r="F115">
        <f t="shared" si="12"/>
        <v>2170</v>
      </c>
      <c r="G115">
        <f t="shared" si="18"/>
        <v>600</v>
      </c>
      <c r="H115" t="str">
        <f t="shared" si="14"/>
        <v>重度障害者等就労支援Ⅱ 10.0</v>
      </c>
      <c r="I115" s="15" t="s">
        <v>83</v>
      </c>
      <c r="J115">
        <f t="shared" si="15"/>
        <v>21700</v>
      </c>
      <c r="K115">
        <f t="shared" si="16"/>
        <v>2170</v>
      </c>
      <c r="M115">
        <v>21700</v>
      </c>
      <c r="N115" t="b">
        <f t="shared" si="17"/>
        <v>1</v>
      </c>
    </row>
    <row r="116" spans="1:14" ht="14.25" x14ac:dyDescent="0.15">
      <c r="A116" t="str">
        <f t="shared" si="10"/>
        <v>652021</v>
      </c>
      <c r="B116" s="19" t="s">
        <v>639</v>
      </c>
      <c r="C116" s="19" t="s">
        <v>278</v>
      </c>
      <c r="D116" s="14" t="str">
        <f t="shared" si="11"/>
        <v>重度障害者等就労支援Ⅱ 10.5</v>
      </c>
      <c r="E116">
        <f t="shared" si="13"/>
        <v>22700</v>
      </c>
      <c r="F116">
        <f t="shared" si="12"/>
        <v>2270</v>
      </c>
      <c r="G116">
        <f t="shared" si="18"/>
        <v>630</v>
      </c>
      <c r="H116" t="str">
        <f t="shared" si="14"/>
        <v>重度障害者等就労支援Ⅱ 10.5</v>
      </c>
      <c r="I116" s="15" t="s">
        <v>84</v>
      </c>
      <c r="J116">
        <f t="shared" si="15"/>
        <v>22700</v>
      </c>
      <c r="K116">
        <f t="shared" si="16"/>
        <v>2270</v>
      </c>
      <c r="M116">
        <v>22700</v>
      </c>
      <c r="N116" t="b">
        <f t="shared" si="17"/>
        <v>1</v>
      </c>
    </row>
    <row r="117" spans="1:14" ht="14.25" x14ac:dyDescent="0.15">
      <c r="A117" t="str">
        <f t="shared" si="10"/>
        <v>652022</v>
      </c>
      <c r="B117" s="19" t="s">
        <v>639</v>
      </c>
      <c r="C117" s="19" t="s">
        <v>279</v>
      </c>
      <c r="D117" s="14" t="str">
        <f t="shared" si="11"/>
        <v>重度障害者等就労支援Ⅱ 11.0</v>
      </c>
      <c r="E117">
        <f t="shared" si="13"/>
        <v>23800</v>
      </c>
      <c r="F117">
        <f t="shared" si="12"/>
        <v>2380</v>
      </c>
      <c r="G117">
        <f t="shared" si="18"/>
        <v>660</v>
      </c>
      <c r="H117" t="str">
        <f t="shared" si="14"/>
        <v>重度障害者等就労支援Ⅱ 11.0</v>
      </c>
      <c r="I117" s="15" t="s">
        <v>85</v>
      </c>
      <c r="J117">
        <f t="shared" si="15"/>
        <v>23800</v>
      </c>
      <c r="K117">
        <f t="shared" si="16"/>
        <v>2380</v>
      </c>
      <c r="M117">
        <v>23800</v>
      </c>
      <c r="N117" t="b">
        <f t="shared" si="17"/>
        <v>1</v>
      </c>
    </row>
    <row r="118" spans="1:14" ht="14.25" x14ac:dyDescent="0.15">
      <c r="A118" t="str">
        <f t="shared" si="10"/>
        <v>652023</v>
      </c>
      <c r="B118" s="19" t="s">
        <v>639</v>
      </c>
      <c r="C118" s="19" t="s">
        <v>280</v>
      </c>
      <c r="D118" s="14" t="str">
        <f t="shared" si="11"/>
        <v>重度障害者等就労支援Ⅱ 11.5</v>
      </c>
      <c r="E118">
        <f t="shared" si="13"/>
        <v>24900</v>
      </c>
      <c r="F118">
        <f t="shared" si="12"/>
        <v>2490</v>
      </c>
      <c r="G118">
        <f t="shared" si="18"/>
        <v>690</v>
      </c>
      <c r="H118" t="str">
        <f t="shared" si="14"/>
        <v>重度障害者等就労支援Ⅱ 11.5</v>
      </c>
      <c r="I118" s="15" t="s">
        <v>86</v>
      </c>
      <c r="J118">
        <f t="shared" si="15"/>
        <v>24900</v>
      </c>
      <c r="K118">
        <f t="shared" si="16"/>
        <v>2490</v>
      </c>
      <c r="M118">
        <v>24900</v>
      </c>
      <c r="N118" t="b">
        <f t="shared" si="17"/>
        <v>1</v>
      </c>
    </row>
    <row r="119" spans="1:14" ht="14.25" x14ac:dyDescent="0.15">
      <c r="A119" t="str">
        <f t="shared" si="10"/>
        <v>652024</v>
      </c>
      <c r="B119" s="19" t="s">
        <v>639</v>
      </c>
      <c r="C119" s="19" t="s">
        <v>281</v>
      </c>
      <c r="D119" s="14" t="str">
        <f t="shared" si="11"/>
        <v>重度障害者等就労支援Ⅱ 12.0</v>
      </c>
      <c r="E119">
        <f t="shared" si="13"/>
        <v>26000</v>
      </c>
      <c r="F119">
        <f t="shared" si="12"/>
        <v>2600</v>
      </c>
      <c r="G119">
        <f t="shared" si="18"/>
        <v>720</v>
      </c>
      <c r="H119" t="str">
        <f t="shared" si="14"/>
        <v>重度障害者等就労支援Ⅱ 12.0</v>
      </c>
      <c r="I119" s="15" t="s">
        <v>87</v>
      </c>
      <c r="J119">
        <f t="shared" si="15"/>
        <v>26000</v>
      </c>
      <c r="K119">
        <f t="shared" si="16"/>
        <v>2600</v>
      </c>
      <c r="M119">
        <v>26000</v>
      </c>
      <c r="N119" t="b">
        <f t="shared" si="17"/>
        <v>1</v>
      </c>
    </row>
    <row r="120" spans="1:14" ht="14.25" x14ac:dyDescent="0.15">
      <c r="A120" t="str">
        <f t="shared" si="10"/>
        <v>652025</v>
      </c>
      <c r="B120" s="19" t="s">
        <v>639</v>
      </c>
      <c r="C120" s="19" t="s">
        <v>282</v>
      </c>
      <c r="D120" s="14" t="str">
        <f t="shared" si="11"/>
        <v>重度障害者等就労支援Ⅱ 12.5</v>
      </c>
      <c r="E120">
        <f t="shared" si="13"/>
        <v>27100</v>
      </c>
      <c r="F120">
        <f t="shared" si="12"/>
        <v>2710</v>
      </c>
      <c r="G120">
        <f t="shared" si="18"/>
        <v>750</v>
      </c>
      <c r="H120" t="str">
        <f t="shared" si="14"/>
        <v>重度障害者等就労支援Ⅱ 12.5</v>
      </c>
      <c r="I120" s="15" t="s">
        <v>88</v>
      </c>
      <c r="J120">
        <f t="shared" si="15"/>
        <v>27100</v>
      </c>
      <c r="K120">
        <f t="shared" si="16"/>
        <v>2710</v>
      </c>
      <c r="M120">
        <v>27100</v>
      </c>
      <c r="N120" t="b">
        <f t="shared" si="17"/>
        <v>1</v>
      </c>
    </row>
    <row r="121" spans="1:14" ht="14.25" x14ac:dyDescent="0.15">
      <c r="A121" t="str">
        <f t="shared" si="10"/>
        <v>652026</v>
      </c>
      <c r="B121" s="19" t="s">
        <v>639</v>
      </c>
      <c r="C121" s="19" t="s">
        <v>283</v>
      </c>
      <c r="D121" s="14" t="str">
        <f t="shared" si="11"/>
        <v>重度障害者等就労支援Ⅱ 13.0</v>
      </c>
      <c r="E121">
        <f t="shared" si="13"/>
        <v>28200</v>
      </c>
      <c r="F121">
        <f t="shared" si="12"/>
        <v>2820</v>
      </c>
      <c r="G121">
        <f t="shared" si="18"/>
        <v>780</v>
      </c>
      <c r="H121" t="str">
        <f t="shared" si="14"/>
        <v>重度障害者等就労支援Ⅱ 13.0</v>
      </c>
      <c r="I121" s="15" t="s">
        <v>89</v>
      </c>
      <c r="J121">
        <f t="shared" si="15"/>
        <v>28200</v>
      </c>
      <c r="K121">
        <f t="shared" si="16"/>
        <v>2820</v>
      </c>
      <c r="M121">
        <v>28200</v>
      </c>
      <c r="N121" t="b">
        <f t="shared" si="17"/>
        <v>1</v>
      </c>
    </row>
    <row r="122" spans="1:14" ht="14.25" x14ac:dyDescent="0.15">
      <c r="A122" t="str">
        <f t="shared" si="10"/>
        <v>652027</v>
      </c>
      <c r="B122" s="19" t="s">
        <v>639</v>
      </c>
      <c r="C122" s="19" t="s">
        <v>284</v>
      </c>
      <c r="D122" s="14" t="str">
        <f t="shared" si="11"/>
        <v>重度障害者等就労支援Ⅱ 13.5</v>
      </c>
      <c r="E122">
        <f t="shared" si="13"/>
        <v>29200</v>
      </c>
      <c r="F122">
        <f t="shared" si="12"/>
        <v>2920</v>
      </c>
      <c r="G122">
        <f t="shared" si="18"/>
        <v>810</v>
      </c>
      <c r="H122" t="str">
        <f t="shared" si="14"/>
        <v>重度障害者等就労支援Ⅱ 13.5</v>
      </c>
      <c r="I122" s="15" t="s">
        <v>90</v>
      </c>
      <c r="J122">
        <f t="shared" si="15"/>
        <v>29200</v>
      </c>
      <c r="K122">
        <f t="shared" si="16"/>
        <v>2920</v>
      </c>
      <c r="M122">
        <v>29200</v>
      </c>
      <c r="N122" t="b">
        <f t="shared" si="17"/>
        <v>1</v>
      </c>
    </row>
    <row r="123" spans="1:14" ht="14.25" x14ac:dyDescent="0.15">
      <c r="A123" t="str">
        <f t="shared" si="10"/>
        <v>652028</v>
      </c>
      <c r="B123" s="19" t="s">
        <v>639</v>
      </c>
      <c r="C123" s="19" t="s">
        <v>285</v>
      </c>
      <c r="D123" s="14" t="str">
        <f t="shared" si="11"/>
        <v>重度障害者等就労支援Ⅱ 14.0</v>
      </c>
      <c r="E123">
        <f t="shared" si="13"/>
        <v>30300</v>
      </c>
      <c r="F123">
        <f t="shared" si="12"/>
        <v>3030</v>
      </c>
      <c r="G123">
        <f t="shared" si="18"/>
        <v>840</v>
      </c>
      <c r="H123" t="str">
        <f t="shared" si="14"/>
        <v>重度障害者等就労支援Ⅱ 14.0</v>
      </c>
      <c r="I123" s="15" t="s">
        <v>91</v>
      </c>
      <c r="J123">
        <f t="shared" si="15"/>
        <v>30300</v>
      </c>
      <c r="K123">
        <f t="shared" si="16"/>
        <v>3030</v>
      </c>
      <c r="M123">
        <v>30300</v>
      </c>
      <c r="N123" t="b">
        <f t="shared" si="17"/>
        <v>1</v>
      </c>
    </row>
    <row r="124" spans="1:14" ht="14.25" x14ac:dyDescent="0.15">
      <c r="A124" t="str">
        <f t="shared" si="10"/>
        <v>652029</v>
      </c>
      <c r="B124" s="19" t="s">
        <v>639</v>
      </c>
      <c r="C124" s="19" t="s">
        <v>286</v>
      </c>
      <c r="D124" s="14" t="str">
        <f t="shared" si="11"/>
        <v>重度障害者等就労支援Ⅱ 14.5</v>
      </c>
      <c r="E124">
        <f t="shared" si="13"/>
        <v>31400</v>
      </c>
      <c r="F124">
        <f t="shared" si="12"/>
        <v>3140</v>
      </c>
      <c r="G124">
        <f t="shared" si="18"/>
        <v>870</v>
      </c>
      <c r="H124" t="str">
        <f t="shared" si="14"/>
        <v>重度障害者等就労支援Ⅱ 14.5</v>
      </c>
      <c r="I124" s="15" t="s">
        <v>92</v>
      </c>
      <c r="J124">
        <f t="shared" si="15"/>
        <v>31400</v>
      </c>
      <c r="K124">
        <f t="shared" si="16"/>
        <v>3140</v>
      </c>
      <c r="M124">
        <v>31400</v>
      </c>
      <c r="N124" t="b">
        <f t="shared" si="17"/>
        <v>1</v>
      </c>
    </row>
    <row r="125" spans="1:14" ht="14.25" x14ac:dyDescent="0.15">
      <c r="A125" t="str">
        <f t="shared" si="10"/>
        <v>652030</v>
      </c>
      <c r="B125" s="19" t="s">
        <v>639</v>
      </c>
      <c r="C125" s="19" t="s">
        <v>287</v>
      </c>
      <c r="D125" s="14" t="str">
        <f t="shared" si="11"/>
        <v>重度障害者等就労支援Ⅱ 15.0</v>
      </c>
      <c r="E125">
        <f t="shared" si="13"/>
        <v>32500</v>
      </c>
      <c r="F125">
        <f t="shared" si="12"/>
        <v>3250</v>
      </c>
      <c r="G125">
        <f t="shared" si="18"/>
        <v>900</v>
      </c>
      <c r="H125" t="str">
        <f t="shared" si="14"/>
        <v>重度障害者等就労支援Ⅱ 15.0</v>
      </c>
      <c r="I125" s="15" t="s">
        <v>93</v>
      </c>
      <c r="J125">
        <f t="shared" si="15"/>
        <v>32500</v>
      </c>
      <c r="K125">
        <f t="shared" si="16"/>
        <v>3250</v>
      </c>
      <c r="M125">
        <v>32500</v>
      </c>
      <c r="N125" t="b">
        <f t="shared" si="17"/>
        <v>1</v>
      </c>
    </row>
    <row r="126" spans="1:14" ht="14.25" x14ac:dyDescent="0.15">
      <c r="A126" t="str">
        <f t="shared" si="10"/>
        <v>652031</v>
      </c>
      <c r="B126" s="19" t="s">
        <v>639</v>
      </c>
      <c r="C126" s="19" t="s">
        <v>288</v>
      </c>
      <c r="D126" s="14" t="str">
        <f t="shared" si="11"/>
        <v>重度障害者等就労支援Ⅱ 15.5</v>
      </c>
      <c r="E126">
        <f t="shared" si="13"/>
        <v>33600</v>
      </c>
      <c r="F126">
        <f t="shared" si="12"/>
        <v>3360</v>
      </c>
      <c r="G126">
        <f t="shared" si="18"/>
        <v>930</v>
      </c>
      <c r="H126" t="str">
        <f t="shared" si="14"/>
        <v>重度障害者等就労支援Ⅱ 15.5</v>
      </c>
      <c r="I126" s="15" t="s">
        <v>94</v>
      </c>
      <c r="J126">
        <f t="shared" si="15"/>
        <v>33600</v>
      </c>
      <c r="K126">
        <f t="shared" si="16"/>
        <v>3360</v>
      </c>
      <c r="M126">
        <v>33600</v>
      </c>
      <c r="N126" t="b">
        <f t="shared" si="17"/>
        <v>1</v>
      </c>
    </row>
    <row r="127" spans="1:14" ht="14.25" x14ac:dyDescent="0.15">
      <c r="A127" t="str">
        <f t="shared" si="10"/>
        <v>652032</v>
      </c>
      <c r="B127" s="19" t="s">
        <v>639</v>
      </c>
      <c r="C127" s="19" t="s">
        <v>289</v>
      </c>
      <c r="D127" s="14" t="str">
        <f t="shared" si="11"/>
        <v>重度障害者等就労支援Ⅱ 16.0</v>
      </c>
      <c r="E127">
        <f t="shared" si="13"/>
        <v>34700</v>
      </c>
      <c r="F127">
        <f t="shared" si="12"/>
        <v>3470</v>
      </c>
      <c r="G127">
        <f t="shared" si="18"/>
        <v>960</v>
      </c>
      <c r="H127" t="str">
        <f t="shared" si="14"/>
        <v>重度障害者等就労支援Ⅱ 16.0</v>
      </c>
      <c r="I127" s="15" t="s">
        <v>95</v>
      </c>
      <c r="J127">
        <f t="shared" si="15"/>
        <v>34700</v>
      </c>
      <c r="K127">
        <f t="shared" si="16"/>
        <v>3470</v>
      </c>
      <c r="M127">
        <v>34700</v>
      </c>
      <c r="N127" t="b">
        <f t="shared" si="17"/>
        <v>1</v>
      </c>
    </row>
    <row r="128" spans="1:14" ht="14.25" x14ac:dyDescent="0.15">
      <c r="A128" t="str">
        <f t="shared" si="10"/>
        <v>652033</v>
      </c>
      <c r="B128" s="19" t="s">
        <v>639</v>
      </c>
      <c r="C128" s="19" t="s">
        <v>290</v>
      </c>
      <c r="D128" s="14" t="str">
        <f t="shared" si="11"/>
        <v>重度障害者等就労支援Ⅱ 16.5</v>
      </c>
      <c r="E128">
        <f t="shared" si="13"/>
        <v>35800</v>
      </c>
      <c r="F128">
        <f t="shared" si="12"/>
        <v>3580</v>
      </c>
      <c r="G128">
        <f t="shared" si="18"/>
        <v>990</v>
      </c>
      <c r="H128" t="str">
        <f t="shared" si="14"/>
        <v>重度障害者等就労支援Ⅱ 16.5</v>
      </c>
      <c r="I128" s="15" t="s">
        <v>96</v>
      </c>
      <c r="J128">
        <f t="shared" si="15"/>
        <v>35800</v>
      </c>
      <c r="K128">
        <f t="shared" si="16"/>
        <v>3580</v>
      </c>
      <c r="M128">
        <v>35800</v>
      </c>
      <c r="N128" t="b">
        <f t="shared" si="17"/>
        <v>1</v>
      </c>
    </row>
    <row r="129" spans="1:14" ht="14.25" x14ac:dyDescent="0.15">
      <c r="A129" t="str">
        <f t="shared" si="10"/>
        <v>652034</v>
      </c>
      <c r="B129" s="19" t="s">
        <v>639</v>
      </c>
      <c r="C129" s="19" t="s">
        <v>291</v>
      </c>
      <c r="D129" s="14" t="str">
        <f t="shared" si="11"/>
        <v>重度障害者等就労支援Ⅱ 17.0</v>
      </c>
      <c r="E129">
        <f t="shared" si="13"/>
        <v>36800</v>
      </c>
      <c r="F129">
        <f t="shared" si="12"/>
        <v>3680</v>
      </c>
      <c r="G129">
        <f t="shared" si="18"/>
        <v>1020</v>
      </c>
      <c r="H129" t="str">
        <f t="shared" si="14"/>
        <v>重度障害者等就労支援Ⅱ 17.0</v>
      </c>
      <c r="I129" s="15" t="s">
        <v>97</v>
      </c>
      <c r="J129">
        <f t="shared" si="15"/>
        <v>36800</v>
      </c>
      <c r="K129">
        <f t="shared" si="16"/>
        <v>3680</v>
      </c>
      <c r="M129">
        <v>36800</v>
      </c>
      <c r="N129" t="b">
        <f t="shared" si="17"/>
        <v>1</v>
      </c>
    </row>
    <row r="130" spans="1:14" ht="14.25" x14ac:dyDescent="0.15">
      <c r="A130" t="str">
        <f t="shared" si="10"/>
        <v>652035</v>
      </c>
      <c r="B130" s="19" t="s">
        <v>639</v>
      </c>
      <c r="C130" s="19" t="s">
        <v>292</v>
      </c>
      <c r="D130" s="14" t="str">
        <f t="shared" si="11"/>
        <v>重度障害者等就労支援Ⅱ 17.5</v>
      </c>
      <c r="E130">
        <f t="shared" si="13"/>
        <v>37900</v>
      </c>
      <c r="F130">
        <f t="shared" si="12"/>
        <v>3790</v>
      </c>
      <c r="G130">
        <f t="shared" si="18"/>
        <v>1050</v>
      </c>
      <c r="H130" t="str">
        <f t="shared" si="14"/>
        <v>重度障害者等就労支援Ⅱ 17.5</v>
      </c>
      <c r="I130" s="15" t="s">
        <v>98</v>
      </c>
      <c r="J130">
        <f t="shared" si="15"/>
        <v>37900</v>
      </c>
      <c r="K130">
        <f t="shared" si="16"/>
        <v>3790</v>
      </c>
      <c r="M130">
        <v>37900</v>
      </c>
      <c r="N130" t="b">
        <f t="shared" si="17"/>
        <v>1</v>
      </c>
    </row>
    <row r="131" spans="1:14" ht="14.25" x14ac:dyDescent="0.15">
      <c r="A131" t="str">
        <f t="shared" ref="A131:A194" si="19">TEXT(B131&amp;C131,"000000")</f>
        <v>652036</v>
      </c>
      <c r="B131" s="19" t="s">
        <v>639</v>
      </c>
      <c r="C131" s="19" t="s">
        <v>293</v>
      </c>
      <c r="D131" s="14" t="str">
        <f t="shared" ref="D131:D194" si="20">IF(C131="9901","外出加算",IF(MID(C131,1,1)="1","重度障害者等就労支援Ⅰ　",IF(MID(C131,1,1)="2","重度障害者等就労支援Ⅱ ",IF(MID(C131,1,1)="3","重度障害者等就労支援Ⅲ　",IF(MID(C131,1,1)="4","重度障害者等就労支援Ⅳ　",IF(MID(C131,1,1)="5","重度障害者等就労支援Ⅴ　")))))&amp;IF(MID(C131,2,1)="0",TEXT(G131/60,"0.0"),IF(MID(C131,2,1)="1",TEXT(G131/60,"0.0")&amp;"　二人")))</f>
        <v>重度障害者等就労支援Ⅱ 18.0</v>
      </c>
      <c r="E131">
        <f t="shared" si="13"/>
        <v>39000</v>
      </c>
      <c r="F131">
        <f t="shared" ref="F131:F194" si="21">E131*0.1</f>
        <v>3900</v>
      </c>
      <c r="G131">
        <f t="shared" si="18"/>
        <v>1080</v>
      </c>
      <c r="H131" t="str">
        <f t="shared" si="14"/>
        <v>重度障害者等就労支援Ⅱ 18.0</v>
      </c>
      <c r="I131" s="15" t="s">
        <v>99</v>
      </c>
      <c r="J131">
        <f t="shared" si="15"/>
        <v>39000</v>
      </c>
      <c r="K131">
        <f t="shared" si="16"/>
        <v>3900</v>
      </c>
      <c r="M131">
        <v>39000</v>
      </c>
      <c r="N131" t="b">
        <f t="shared" si="17"/>
        <v>1</v>
      </c>
    </row>
    <row r="132" spans="1:14" ht="14.25" x14ac:dyDescent="0.15">
      <c r="A132" t="str">
        <f t="shared" si="19"/>
        <v>652037</v>
      </c>
      <c r="B132" s="19" t="s">
        <v>639</v>
      </c>
      <c r="C132" s="19" t="s">
        <v>294</v>
      </c>
      <c r="D132" s="14" t="str">
        <f t="shared" si="20"/>
        <v>重度障害者等就労支援Ⅱ 18.5</v>
      </c>
      <c r="E132">
        <f t="shared" ref="E132:E195" si="22">M132</f>
        <v>40100</v>
      </c>
      <c r="F132">
        <f t="shared" si="21"/>
        <v>4010</v>
      </c>
      <c r="G132">
        <f t="shared" si="18"/>
        <v>1110</v>
      </c>
      <c r="H132" t="str">
        <f t="shared" ref="H132:H195" si="23">D132</f>
        <v>重度障害者等就労支援Ⅱ 18.5</v>
      </c>
      <c r="I132" s="15" t="s">
        <v>100</v>
      </c>
      <c r="J132">
        <f t="shared" ref="J132:J195" si="24">E132</f>
        <v>40100</v>
      </c>
      <c r="K132">
        <f t="shared" ref="K132:K195" si="25">F132</f>
        <v>4010</v>
      </c>
      <c r="M132">
        <v>40100</v>
      </c>
      <c r="N132" t="b">
        <f t="shared" ref="N132:N195" si="26">M132=E132</f>
        <v>1</v>
      </c>
    </row>
    <row r="133" spans="1:14" ht="14.25" x14ac:dyDescent="0.15">
      <c r="A133" t="str">
        <f t="shared" si="19"/>
        <v>652038</v>
      </c>
      <c r="B133" s="19" t="s">
        <v>639</v>
      </c>
      <c r="C133" s="19" t="s">
        <v>295</v>
      </c>
      <c r="D133" s="14" t="str">
        <f t="shared" si="20"/>
        <v>重度障害者等就労支援Ⅱ 19.0</v>
      </c>
      <c r="E133">
        <f t="shared" si="22"/>
        <v>41200</v>
      </c>
      <c r="F133">
        <f t="shared" si="21"/>
        <v>4120</v>
      </c>
      <c r="G133">
        <f t="shared" si="18"/>
        <v>1140</v>
      </c>
      <c r="H133" t="str">
        <f t="shared" si="23"/>
        <v>重度障害者等就労支援Ⅱ 19.0</v>
      </c>
      <c r="I133" s="15" t="s">
        <v>101</v>
      </c>
      <c r="J133">
        <f t="shared" si="24"/>
        <v>41200</v>
      </c>
      <c r="K133">
        <f t="shared" si="25"/>
        <v>4120</v>
      </c>
      <c r="M133">
        <v>41200</v>
      </c>
      <c r="N133" t="b">
        <f t="shared" si="26"/>
        <v>1</v>
      </c>
    </row>
    <row r="134" spans="1:14" ht="14.25" x14ac:dyDescent="0.15">
      <c r="A134" t="str">
        <f t="shared" si="19"/>
        <v>652039</v>
      </c>
      <c r="B134" s="19" t="s">
        <v>639</v>
      </c>
      <c r="C134" s="19" t="s">
        <v>296</v>
      </c>
      <c r="D134" s="14" t="str">
        <f t="shared" si="20"/>
        <v>重度障害者等就労支援Ⅱ 19.5</v>
      </c>
      <c r="E134">
        <f t="shared" si="22"/>
        <v>42300</v>
      </c>
      <c r="F134">
        <f t="shared" si="21"/>
        <v>4230</v>
      </c>
      <c r="G134">
        <f t="shared" si="18"/>
        <v>1170</v>
      </c>
      <c r="H134" t="str">
        <f t="shared" si="23"/>
        <v>重度障害者等就労支援Ⅱ 19.5</v>
      </c>
      <c r="I134" s="15" t="s">
        <v>102</v>
      </c>
      <c r="J134">
        <f t="shared" si="24"/>
        <v>42300</v>
      </c>
      <c r="K134">
        <f t="shared" si="25"/>
        <v>4230</v>
      </c>
      <c r="M134">
        <v>42300</v>
      </c>
      <c r="N134" t="b">
        <f t="shared" si="26"/>
        <v>1</v>
      </c>
    </row>
    <row r="135" spans="1:14" ht="14.25" x14ac:dyDescent="0.15">
      <c r="A135" t="str">
        <f t="shared" si="19"/>
        <v>652040</v>
      </c>
      <c r="B135" s="19" t="s">
        <v>639</v>
      </c>
      <c r="C135" s="19" t="s">
        <v>297</v>
      </c>
      <c r="D135" s="14" t="str">
        <f t="shared" si="20"/>
        <v>重度障害者等就労支援Ⅱ 20.0</v>
      </c>
      <c r="E135">
        <f t="shared" si="22"/>
        <v>43400</v>
      </c>
      <c r="F135">
        <f t="shared" si="21"/>
        <v>4340</v>
      </c>
      <c r="G135">
        <f t="shared" si="18"/>
        <v>1200</v>
      </c>
      <c r="H135" t="str">
        <f t="shared" si="23"/>
        <v>重度障害者等就労支援Ⅱ 20.0</v>
      </c>
      <c r="I135" s="15" t="s">
        <v>103</v>
      </c>
      <c r="J135">
        <f t="shared" si="24"/>
        <v>43400</v>
      </c>
      <c r="K135">
        <f t="shared" si="25"/>
        <v>4340</v>
      </c>
      <c r="M135">
        <v>43400</v>
      </c>
      <c r="N135" t="b">
        <f t="shared" si="26"/>
        <v>1</v>
      </c>
    </row>
    <row r="136" spans="1:14" ht="14.25" x14ac:dyDescent="0.15">
      <c r="A136" t="str">
        <f t="shared" si="19"/>
        <v>652041</v>
      </c>
      <c r="B136" s="19" t="s">
        <v>639</v>
      </c>
      <c r="C136" s="19" t="s">
        <v>298</v>
      </c>
      <c r="D136" s="14" t="str">
        <f t="shared" si="20"/>
        <v>重度障害者等就労支援Ⅱ 20.5</v>
      </c>
      <c r="E136">
        <f t="shared" si="22"/>
        <v>44400</v>
      </c>
      <c r="F136">
        <f t="shared" si="21"/>
        <v>4440</v>
      </c>
      <c r="G136">
        <f t="shared" si="18"/>
        <v>1230</v>
      </c>
      <c r="H136" t="str">
        <f t="shared" si="23"/>
        <v>重度障害者等就労支援Ⅱ 20.5</v>
      </c>
      <c r="I136" s="15" t="s">
        <v>104</v>
      </c>
      <c r="J136">
        <f t="shared" si="24"/>
        <v>44400</v>
      </c>
      <c r="K136">
        <f t="shared" si="25"/>
        <v>4440</v>
      </c>
      <c r="M136">
        <v>44400</v>
      </c>
      <c r="N136" t="b">
        <f t="shared" si="26"/>
        <v>1</v>
      </c>
    </row>
    <row r="137" spans="1:14" ht="14.25" x14ac:dyDescent="0.15">
      <c r="A137" t="str">
        <f t="shared" si="19"/>
        <v>652042</v>
      </c>
      <c r="B137" s="19" t="s">
        <v>639</v>
      </c>
      <c r="C137" s="19" t="s">
        <v>299</v>
      </c>
      <c r="D137" s="14" t="str">
        <f t="shared" si="20"/>
        <v>重度障害者等就労支援Ⅱ 21.0</v>
      </c>
      <c r="E137">
        <f t="shared" si="22"/>
        <v>45500</v>
      </c>
      <c r="F137">
        <f t="shared" si="21"/>
        <v>4550</v>
      </c>
      <c r="G137">
        <f t="shared" si="18"/>
        <v>1260</v>
      </c>
      <c r="H137" t="str">
        <f t="shared" si="23"/>
        <v>重度障害者等就労支援Ⅱ 21.0</v>
      </c>
      <c r="I137" s="15" t="s">
        <v>105</v>
      </c>
      <c r="J137">
        <f t="shared" si="24"/>
        <v>45500</v>
      </c>
      <c r="K137">
        <f t="shared" si="25"/>
        <v>4550</v>
      </c>
      <c r="M137">
        <v>45500</v>
      </c>
      <c r="N137" t="b">
        <f t="shared" si="26"/>
        <v>1</v>
      </c>
    </row>
    <row r="138" spans="1:14" ht="14.25" x14ac:dyDescent="0.15">
      <c r="A138" t="str">
        <f t="shared" si="19"/>
        <v>652043</v>
      </c>
      <c r="B138" s="19" t="s">
        <v>639</v>
      </c>
      <c r="C138" s="19" t="s">
        <v>300</v>
      </c>
      <c r="D138" s="14" t="str">
        <f t="shared" si="20"/>
        <v>重度障害者等就労支援Ⅱ 21.5</v>
      </c>
      <c r="E138">
        <f t="shared" si="22"/>
        <v>46600</v>
      </c>
      <c r="F138">
        <f t="shared" si="21"/>
        <v>4660</v>
      </c>
      <c r="G138">
        <f t="shared" si="18"/>
        <v>1290</v>
      </c>
      <c r="H138" t="str">
        <f t="shared" si="23"/>
        <v>重度障害者等就労支援Ⅱ 21.5</v>
      </c>
      <c r="I138" s="15" t="s">
        <v>106</v>
      </c>
      <c r="J138">
        <f t="shared" si="24"/>
        <v>46600</v>
      </c>
      <c r="K138">
        <f t="shared" si="25"/>
        <v>4660</v>
      </c>
      <c r="M138">
        <v>46600</v>
      </c>
      <c r="N138" t="b">
        <f t="shared" si="26"/>
        <v>1</v>
      </c>
    </row>
    <row r="139" spans="1:14" ht="14.25" x14ac:dyDescent="0.15">
      <c r="A139" t="str">
        <f t="shared" si="19"/>
        <v>652044</v>
      </c>
      <c r="B139" s="19" t="s">
        <v>639</v>
      </c>
      <c r="C139" s="19" t="s">
        <v>301</v>
      </c>
      <c r="D139" s="14" t="str">
        <f t="shared" si="20"/>
        <v>重度障害者等就労支援Ⅱ 22.0</v>
      </c>
      <c r="E139">
        <f t="shared" si="22"/>
        <v>47700</v>
      </c>
      <c r="F139">
        <f t="shared" si="21"/>
        <v>4770</v>
      </c>
      <c r="G139">
        <f t="shared" si="18"/>
        <v>1320</v>
      </c>
      <c r="H139" t="str">
        <f t="shared" si="23"/>
        <v>重度障害者等就労支援Ⅱ 22.0</v>
      </c>
      <c r="I139" s="15" t="s">
        <v>107</v>
      </c>
      <c r="J139">
        <f t="shared" si="24"/>
        <v>47700</v>
      </c>
      <c r="K139">
        <f t="shared" si="25"/>
        <v>4770</v>
      </c>
      <c r="M139">
        <v>47700</v>
      </c>
      <c r="N139" t="b">
        <f t="shared" si="26"/>
        <v>1</v>
      </c>
    </row>
    <row r="140" spans="1:14" ht="14.25" x14ac:dyDescent="0.15">
      <c r="A140" t="str">
        <f t="shared" si="19"/>
        <v>652045</v>
      </c>
      <c r="B140" s="19" t="s">
        <v>639</v>
      </c>
      <c r="C140" s="19" t="s">
        <v>302</v>
      </c>
      <c r="D140" s="14" t="str">
        <f t="shared" si="20"/>
        <v>重度障害者等就労支援Ⅱ 22.5</v>
      </c>
      <c r="E140">
        <f t="shared" si="22"/>
        <v>48800</v>
      </c>
      <c r="F140">
        <f t="shared" si="21"/>
        <v>4880</v>
      </c>
      <c r="G140">
        <f t="shared" si="18"/>
        <v>1350</v>
      </c>
      <c r="H140" t="str">
        <f t="shared" si="23"/>
        <v>重度障害者等就労支援Ⅱ 22.5</v>
      </c>
      <c r="I140" s="15" t="s">
        <v>108</v>
      </c>
      <c r="J140">
        <f t="shared" si="24"/>
        <v>48800</v>
      </c>
      <c r="K140">
        <f t="shared" si="25"/>
        <v>4880</v>
      </c>
      <c r="M140">
        <v>48800</v>
      </c>
      <c r="N140" t="b">
        <f t="shared" si="26"/>
        <v>1</v>
      </c>
    </row>
    <row r="141" spans="1:14" ht="14.25" x14ac:dyDescent="0.15">
      <c r="A141" t="str">
        <f t="shared" si="19"/>
        <v>652046</v>
      </c>
      <c r="B141" s="19" t="s">
        <v>639</v>
      </c>
      <c r="C141" s="19" t="s">
        <v>303</v>
      </c>
      <c r="D141" s="14" t="str">
        <f t="shared" si="20"/>
        <v>重度障害者等就労支援Ⅱ 23.0</v>
      </c>
      <c r="E141">
        <f t="shared" si="22"/>
        <v>49900</v>
      </c>
      <c r="F141">
        <f t="shared" si="21"/>
        <v>4990</v>
      </c>
      <c r="G141">
        <f t="shared" si="18"/>
        <v>1380</v>
      </c>
      <c r="H141" t="str">
        <f t="shared" si="23"/>
        <v>重度障害者等就労支援Ⅱ 23.0</v>
      </c>
      <c r="I141" s="15" t="s">
        <v>109</v>
      </c>
      <c r="J141">
        <f t="shared" si="24"/>
        <v>49900</v>
      </c>
      <c r="K141">
        <f t="shared" si="25"/>
        <v>4990</v>
      </c>
      <c r="M141">
        <v>49900</v>
      </c>
      <c r="N141" t="b">
        <f t="shared" si="26"/>
        <v>1</v>
      </c>
    </row>
    <row r="142" spans="1:14" ht="14.25" x14ac:dyDescent="0.15">
      <c r="A142" t="str">
        <f t="shared" si="19"/>
        <v>652047</v>
      </c>
      <c r="B142" s="19" t="s">
        <v>639</v>
      </c>
      <c r="C142" s="19" t="s">
        <v>304</v>
      </c>
      <c r="D142" s="14" t="str">
        <f t="shared" si="20"/>
        <v>重度障害者等就労支援Ⅱ 23.5</v>
      </c>
      <c r="E142">
        <f t="shared" si="22"/>
        <v>50900</v>
      </c>
      <c r="F142">
        <f t="shared" si="21"/>
        <v>5090</v>
      </c>
      <c r="G142">
        <f t="shared" si="18"/>
        <v>1410</v>
      </c>
      <c r="H142" t="str">
        <f t="shared" si="23"/>
        <v>重度障害者等就労支援Ⅱ 23.5</v>
      </c>
      <c r="I142" s="15" t="s">
        <v>110</v>
      </c>
      <c r="J142">
        <f t="shared" si="24"/>
        <v>50900</v>
      </c>
      <c r="K142">
        <f t="shared" si="25"/>
        <v>5090</v>
      </c>
      <c r="M142">
        <v>50900</v>
      </c>
      <c r="N142" t="b">
        <f t="shared" si="26"/>
        <v>1</v>
      </c>
    </row>
    <row r="143" spans="1:14" ht="14.25" x14ac:dyDescent="0.15">
      <c r="A143" t="str">
        <f t="shared" si="19"/>
        <v>652048</v>
      </c>
      <c r="B143" s="19" t="s">
        <v>639</v>
      </c>
      <c r="C143" s="19" t="s">
        <v>305</v>
      </c>
      <c r="D143" s="14" t="str">
        <f t="shared" si="20"/>
        <v>重度障害者等就労支援Ⅱ 24.0</v>
      </c>
      <c r="E143">
        <f t="shared" si="22"/>
        <v>52000</v>
      </c>
      <c r="F143">
        <f t="shared" si="21"/>
        <v>5200</v>
      </c>
      <c r="G143">
        <f t="shared" si="18"/>
        <v>1440</v>
      </c>
      <c r="H143" t="str">
        <f t="shared" si="23"/>
        <v>重度障害者等就労支援Ⅱ 24.0</v>
      </c>
      <c r="I143" s="15" t="s">
        <v>111</v>
      </c>
      <c r="J143">
        <f t="shared" si="24"/>
        <v>52000</v>
      </c>
      <c r="K143">
        <f t="shared" si="25"/>
        <v>5200</v>
      </c>
      <c r="M143">
        <v>52000</v>
      </c>
      <c r="N143" t="b">
        <f t="shared" si="26"/>
        <v>1</v>
      </c>
    </row>
    <row r="144" spans="1:14" ht="14.25" x14ac:dyDescent="0.15">
      <c r="A144" t="str">
        <f t="shared" si="19"/>
        <v>652102</v>
      </c>
      <c r="B144" s="19" t="s">
        <v>639</v>
      </c>
      <c r="C144" s="19" t="s">
        <v>306</v>
      </c>
      <c r="D144" s="14" t="str">
        <f t="shared" si="20"/>
        <v>重度障害者等就労支援Ⅱ 1.0　二人</v>
      </c>
      <c r="E144">
        <f t="shared" si="22"/>
        <v>2100</v>
      </c>
      <c r="F144">
        <f t="shared" si="21"/>
        <v>210</v>
      </c>
      <c r="G144">
        <v>60</v>
      </c>
      <c r="H144" t="str">
        <f t="shared" si="23"/>
        <v>重度障害者等就労支援Ⅱ 1.0　二人</v>
      </c>
      <c r="I144" s="14" t="s">
        <v>79</v>
      </c>
      <c r="J144">
        <f t="shared" si="24"/>
        <v>2100</v>
      </c>
      <c r="K144">
        <f t="shared" si="25"/>
        <v>210</v>
      </c>
      <c r="M144">
        <v>2100</v>
      </c>
      <c r="N144" t="b">
        <f t="shared" si="26"/>
        <v>1</v>
      </c>
    </row>
    <row r="145" spans="1:14" ht="14.25" x14ac:dyDescent="0.15">
      <c r="A145" t="str">
        <f t="shared" si="19"/>
        <v>652103</v>
      </c>
      <c r="B145" s="19" t="s">
        <v>639</v>
      </c>
      <c r="C145" s="19" t="s">
        <v>307</v>
      </c>
      <c r="D145" s="14" t="str">
        <f t="shared" si="20"/>
        <v>重度障害者等就労支援Ⅱ 1.5　二人</v>
      </c>
      <c r="E145">
        <f t="shared" si="22"/>
        <v>3200</v>
      </c>
      <c r="F145">
        <f t="shared" si="21"/>
        <v>320</v>
      </c>
      <c r="G145">
        <f t="shared" ref="G145:G190" si="27">G144+30</f>
        <v>90</v>
      </c>
      <c r="H145" t="str">
        <f t="shared" si="23"/>
        <v>重度障害者等就労支援Ⅱ 1.5　二人</v>
      </c>
      <c r="I145" s="14" t="s">
        <v>65</v>
      </c>
      <c r="J145">
        <f t="shared" si="24"/>
        <v>3200</v>
      </c>
      <c r="K145">
        <f t="shared" si="25"/>
        <v>320</v>
      </c>
      <c r="M145">
        <v>3200</v>
      </c>
      <c r="N145" t="b">
        <f t="shared" si="26"/>
        <v>1</v>
      </c>
    </row>
    <row r="146" spans="1:14" ht="14.25" x14ac:dyDescent="0.15">
      <c r="A146" t="str">
        <f t="shared" si="19"/>
        <v>652104</v>
      </c>
      <c r="B146" s="19" t="s">
        <v>639</v>
      </c>
      <c r="C146" s="19" t="s">
        <v>308</v>
      </c>
      <c r="D146" s="14" t="str">
        <f t="shared" si="20"/>
        <v>重度障害者等就労支援Ⅱ 2.0　二人</v>
      </c>
      <c r="E146">
        <f t="shared" si="22"/>
        <v>4300</v>
      </c>
      <c r="F146">
        <f t="shared" si="21"/>
        <v>430</v>
      </c>
      <c r="G146">
        <f t="shared" si="27"/>
        <v>120</v>
      </c>
      <c r="H146" t="str">
        <f t="shared" si="23"/>
        <v>重度障害者等就労支援Ⅱ 2.0　二人</v>
      </c>
      <c r="I146" s="14" t="s">
        <v>66</v>
      </c>
      <c r="J146">
        <f t="shared" si="24"/>
        <v>4300</v>
      </c>
      <c r="K146">
        <f t="shared" si="25"/>
        <v>430</v>
      </c>
      <c r="M146">
        <v>4300</v>
      </c>
      <c r="N146" t="b">
        <f t="shared" si="26"/>
        <v>1</v>
      </c>
    </row>
    <row r="147" spans="1:14" ht="14.25" x14ac:dyDescent="0.15">
      <c r="A147" t="str">
        <f t="shared" si="19"/>
        <v>652105</v>
      </c>
      <c r="B147" s="19" t="s">
        <v>639</v>
      </c>
      <c r="C147" s="19" t="s">
        <v>309</v>
      </c>
      <c r="D147" s="14" t="str">
        <f t="shared" si="20"/>
        <v>重度障害者等就労支援Ⅱ 2.5　二人</v>
      </c>
      <c r="E147">
        <f t="shared" si="22"/>
        <v>5400</v>
      </c>
      <c r="F147">
        <f t="shared" si="21"/>
        <v>540</v>
      </c>
      <c r="G147">
        <f t="shared" si="27"/>
        <v>150</v>
      </c>
      <c r="H147" t="str">
        <f t="shared" si="23"/>
        <v>重度障害者等就労支援Ⅱ 2.5　二人</v>
      </c>
      <c r="I147" s="14" t="s">
        <v>67</v>
      </c>
      <c r="J147">
        <f t="shared" si="24"/>
        <v>5400</v>
      </c>
      <c r="K147">
        <f t="shared" si="25"/>
        <v>540</v>
      </c>
      <c r="M147">
        <v>5400</v>
      </c>
      <c r="N147" t="b">
        <f t="shared" si="26"/>
        <v>1</v>
      </c>
    </row>
    <row r="148" spans="1:14" ht="14.25" x14ac:dyDescent="0.15">
      <c r="A148" t="str">
        <f t="shared" si="19"/>
        <v>652106</v>
      </c>
      <c r="B148" s="19" t="s">
        <v>639</v>
      </c>
      <c r="C148" s="19" t="s">
        <v>310</v>
      </c>
      <c r="D148" s="14" t="str">
        <f t="shared" si="20"/>
        <v>重度障害者等就労支援Ⅱ 3.0　二人</v>
      </c>
      <c r="E148">
        <f t="shared" si="22"/>
        <v>6500</v>
      </c>
      <c r="F148">
        <f t="shared" si="21"/>
        <v>650</v>
      </c>
      <c r="G148">
        <f t="shared" si="27"/>
        <v>180</v>
      </c>
      <c r="H148" t="str">
        <f t="shared" si="23"/>
        <v>重度障害者等就労支援Ⅱ 3.0　二人</v>
      </c>
      <c r="I148" s="14" t="s">
        <v>68</v>
      </c>
      <c r="J148">
        <f t="shared" si="24"/>
        <v>6500</v>
      </c>
      <c r="K148">
        <f t="shared" si="25"/>
        <v>650</v>
      </c>
      <c r="M148">
        <v>6500</v>
      </c>
      <c r="N148" t="b">
        <f t="shared" si="26"/>
        <v>1</v>
      </c>
    </row>
    <row r="149" spans="1:14" ht="14.25" x14ac:dyDescent="0.15">
      <c r="A149" t="str">
        <f t="shared" si="19"/>
        <v>652107</v>
      </c>
      <c r="B149" s="19" t="s">
        <v>639</v>
      </c>
      <c r="C149" s="19" t="s">
        <v>311</v>
      </c>
      <c r="D149" s="14" t="str">
        <f t="shared" si="20"/>
        <v>重度障害者等就労支援Ⅱ 3.5　二人</v>
      </c>
      <c r="E149">
        <f t="shared" si="22"/>
        <v>7500</v>
      </c>
      <c r="F149">
        <f t="shared" si="21"/>
        <v>750</v>
      </c>
      <c r="G149">
        <f t="shared" si="27"/>
        <v>210</v>
      </c>
      <c r="H149" t="str">
        <f t="shared" si="23"/>
        <v>重度障害者等就労支援Ⅱ 3.5　二人</v>
      </c>
      <c r="I149" s="14" t="s">
        <v>69</v>
      </c>
      <c r="J149">
        <f t="shared" si="24"/>
        <v>7500</v>
      </c>
      <c r="K149">
        <f t="shared" si="25"/>
        <v>750</v>
      </c>
      <c r="M149">
        <v>7500</v>
      </c>
      <c r="N149" t="b">
        <f t="shared" si="26"/>
        <v>1</v>
      </c>
    </row>
    <row r="150" spans="1:14" ht="14.25" x14ac:dyDescent="0.15">
      <c r="A150" t="str">
        <f t="shared" si="19"/>
        <v>652108</v>
      </c>
      <c r="B150" s="19" t="s">
        <v>639</v>
      </c>
      <c r="C150" s="19" t="s">
        <v>312</v>
      </c>
      <c r="D150" s="14" t="str">
        <f t="shared" si="20"/>
        <v>重度障害者等就労支援Ⅱ 4.0　二人</v>
      </c>
      <c r="E150">
        <f t="shared" si="22"/>
        <v>8600</v>
      </c>
      <c r="F150">
        <f t="shared" si="21"/>
        <v>860</v>
      </c>
      <c r="G150">
        <f t="shared" si="27"/>
        <v>240</v>
      </c>
      <c r="H150" t="str">
        <f t="shared" si="23"/>
        <v>重度障害者等就労支援Ⅱ 4.0　二人</v>
      </c>
      <c r="I150" s="14" t="s">
        <v>70</v>
      </c>
      <c r="J150">
        <f t="shared" si="24"/>
        <v>8600</v>
      </c>
      <c r="K150">
        <f t="shared" si="25"/>
        <v>860</v>
      </c>
      <c r="M150">
        <v>8600</v>
      </c>
      <c r="N150" t="b">
        <f t="shared" si="26"/>
        <v>1</v>
      </c>
    </row>
    <row r="151" spans="1:14" ht="14.25" x14ac:dyDescent="0.15">
      <c r="A151" t="str">
        <f t="shared" si="19"/>
        <v>652109</v>
      </c>
      <c r="B151" s="19" t="s">
        <v>639</v>
      </c>
      <c r="C151" s="19" t="s">
        <v>313</v>
      </c>
      <c r="D151" s="14" t="str">
        <f t="shared" si="20"/>
        <v>重度障害者等就労支援Ⅱ 4.5　二人</v>
      </c>
      <c r="E151">
        <f t="shared" si="22"/>
        <v>9700</v>
      </c>
      <c r="F151">
        <f t="shared" si="21"/>
        <v>970</v>
      </c>
      <c r="G151">
        <f t="shared" si="27"/>
        <v>270</v>
      </c>
      <c r="H151" t="str">
        <f t="shared" si="23"/>
        <v>重度障害者等就労支援Ⅱ 4.5　二人</v>
      </c>
      <c r="I151" s="14" t="s">
        <v>71</v>
      </c>
      <c r="J151">
        <f t="shared" si="24"/>
        <v>9700</v>
      </c>
      <c r="K151">
        <f t="shared" si="25"/>
        <v>970</v>
      </c>
      <c r="M151">
        <v>9700</v>
      </c>
      <c r="N151" t="b">
        <f t="shared" si="26"/>
        <v>1</v>
      </c>
    </row>
    <row r="152" spans="1:14" ht="14.25" x14ac:dyDescent="0.15">
      <c r="A152" t="str">
        <f t="shared" si="19"/>
        <v>652110</v>
      </c>
      <c r="B152" s="19" t="s">
        <v>639</v>
      </c>
      <c r="C152" s="19" t="s">
        <v>314</v>
      </c>
      <c r="D152" s="14" t="str">
        <f t="shared" si="20"/>
        <v>重度障害者等就労支援Ⅱ 5.0　二人</v>
      </c>
      <c r="E152">
        <f t="shared" si="22"/>
        <v>10800</v>
      </c>
      <c r="F152">
        <f t="shared" si="21"/>
        <v>1080</v>
      </c>
      <c r="G152">
        <f t="shared" si="27"/>
        <v>300</v>
      </c>
      <c r="H152" t="str">
        <f t="shared" si="23"/>
        <v>重度障害者等就労支援Ⅱ 5.0　二人</v>
      </c>
      <c r="I152" s="14" t="s">
        <v>72</v>
      </c>
      <c r="J152">
        <f t="shared" si="24"/>
        <v>10800</v>
      </c>
      <c r="K152">
        <f t="shared" si="25"/>
        <v>1080</v>
      </c>
      <c r="M152">
        <v>10800</v>
      </c>
      <c r="N152" t="b">
        <f t="shared" si="26"/>
        <v>1</v>
      </c>
    </row>
    <row r="153" spans="1:14" ht="14.25" x14ac:dyDescent="0.15">
      <c r="A153" t="str">
        <f t="shared" si="19"/>
        <v>652111</v>
      </c>
      <c r="B153" s="19" t="s">
        <v>639</v>
      </c>
      <c r="C153" s="19" t="s">
        <v>315</v>
      </c>
      <c r="D153" s="14" t="str">
        <f t="shared" si="20"/>
        <v>重度障害者等就労支援Ⅱ 5.5　二人</v>
      </c>
      <c r="E153">
        <f t="shared" si="22"/>
        <v>11900</v>
      </c>
      <c r="F153">
        <f t="shared" si="21"/>
        <v>1190</v>
      </c>
      <c r="G153">
        <f t="shared" si="27"/>
        <v>330</v>
      </c>
      <c r="H153" t="str">
        <f t="shared" si="23"/>
        <v>重度障害者等就労支援Ⅱ 5.5　二人</v>
      </c>
      <c r="I153" s="14" t="s">
        <v>73</v>
      </c>
      <c r="J153">
        <f t="shared" si="24"/>
        <v>11900</v>
      </c>
      <c r="K153">
        <f t="shared" si="25"/>
        <v>1190</v>
      </c>
      <c r="M153">
        <v>11900</v>
      </c>
      <c r="N153" t="b">
        <f t="shared" si="26"/>
        <v>1</v>
      </c>
    </row>
    <row r="154" spans="1:14" ht="14.25" x14ac:dyDescent="0.15">
      <c r="A154" t="str">
        <f t="shared" si="19"/>
        <v>652112</v>
      </c>
      <c r="B154" s="19" t="s">
        <v>639</v>
      </c>
      <c r="C154" s="19" t="s">
        <v>316</v>
      </c>
      <c r="D154" s="14" t="str">
        <f t="shared" si="20"/>
        <v>重度障害者等就労支援Ⅱ 6.0　二人</v>
      </c>
      <c r="E154">
        <f t="shared" si="22"/>
        <v>13000</v>
      </c>
      <c r="F154">
        <f t="shared" si="21"/>
        <v>1300</v>
      </c>
      <c r="G154">
        <f t="shared" si="27"/>
        <v>360</v>
      </c>
      <c r="H154" t="str">
        <f t="shared" si="23"/>
        <v>重度障害者等就労支援Ⅱ 6.0　二人</v>
      </c>
      <c r="I154" s="14" t="s">
        <v>74</v>
      </c>
      <c r="J154">
        <f t="shared" si="24"/>
        <v>13000</v>
      </c>
      <c r="K154">
        <f t="shared" si="25"/>
        <v>1300</v>
      </c>
      <c r="M154">
        <v>13000</v>
      </c>
      <c r="N154" t="b">
        <f t="shared" si="26"/>
        <v>1</v>
      </c>
    </row>
    <row r="155" spans="1:14" ht="14.25" x14ac:dyDescent="0.15">
      <c r="A155" t="str">
        <f t="shared" si="19"/>
        <v>652113</v>
      </c>
      <c r="B155" s="19" t="s">
        <v>639</v>
      </c>
      <c r="C155" s="19" t="s">
        <v>317</v>
      </c>
      <c r="D155" s="14" t="str">
        <f t="shared" si="20"/>
        <v>重度障害者等就労支援Ⅱ 6.5　二人</v>
      </c>
      <c r="E155">
        <f t="shared" si="22"/>
        <v>14100</v>
      </c>
      <c r="F155">
        <f t="shared" si="21"/>
        <v>1410</v>
      </c>
      <c r="G155">
        <f t="shared" si="27"/>
        <v>390</v>
      </c>
      <c r="H155" t="str">
        <f t="shared" si="23"/>
        <v>重度障害者等就労支援Ⅱ 6.5　二人</v>
      </c>
      <c r="I155" s="14" t="s">
        <v>75</v>
      </c>
      <c r="J155">
        <f t="shared" si="24"/>
        <v>14100</v>
      </c>
      <c r="K155">
        <f t="shared" si="25"/>
        <v>1410</v>
      </c>
      <c r="M155">
        <v>14100</v>
      </c>
      <c r="N155" t="b">
        <f t="shared" si="26"/>
        <v>1</v>
      </c>
    </row>
    <row r="156" spans="1:14" ht="14.25" x14ac:dyDescent="0.15">
      <c r="A156" t="str">
        <f t="shared" si="19"/>
        <v>652114</v>
      </c>
      <c r="B156" s="19" t="s">
        <v>639</v>
      </c>
      <c r="C156" s="19" t="s">
        <v>318</v>
      </c>
      <c r="D156" s="14" t="str">
        <f t="shared" si="20"/>
        <v>重度障害者等就労支援Ⅱ 7.0　二人</v>
      </c>
      <c r="E156">
        <f t="shared" si="22"/>
        <v>15100</v>
      </c>
      <c r="F156">
        <f t="shared" si="21"/>
        <v>1510</v>
      </c>
      <c r="G156">
        <f t="shared" si="27"/>
        <v>420</v>
      </c>
      <c r="H156" t="str">
        <f t="shared" si="23"/>
        <v>重度障害者等就労支援Ⅱ 7.0　二人</v>
      </c>
      <c r="I156" s="14" t="s">
        <v>76</v>
      </c>
      <c r="J156">
        <f t="shared" si="24"/>
        <v>15100</v>
      </c>
      <c r="K156">
        <f t="shared" si="25"/>
        <v>1510</v>
      </c>
      <c r="M156">
        <v>15100</v>
      </c>
      <c r="N156" t="b">
        <f t="shared" si="26"/>
        <v>1</v>
      </c>
    </row>
    <row r="157" spans="1:14" ht="14.25" x14ac:dyDescent="0.15">
      <c r="A157" t="str">
        <f t="shared" si="19"/>
        <v>652115</v>
      </c>
      <c r="B157" s="19" t="s">
        <v>639</v>
      </c>
      <c r="C157" s="19" t="s">
        <v>319</v>
      </c>
      <c r="D157" s="14" t="str">
        <f t="shared" si="20"/>
        <v>重度障害者等就労支援Ⅱ 7.5　二人</v>
      </c>
      <c r="E157">
        <f t="shared" si="22"/>
        <v>16200</v>
      </c>
      <c r="F157">
        <f t="shared" si="21"/>
        <v>1620</v>
      </c>
      <c r="G157">
        <f t="shared" si="27"/>
        <v>450</v>
      </c>
      <c r="H157" t="str">
        <f t="shared" si="23"/>
        <v>重度障害者等就労支援Ⅱ 7.5　二人</v>
      </c>
      <c r="I157" s="14" t="s">
        <v>77</v>
      </c>
      <c r="J157">
        <f t="shared" si="24"/>
        <v>16200</v>
      </c>
      <c r="K157">
        <f t="shared" si="25"/>
        <v>1620</v>
      </c>
      <c r="M157">
        <v>16200</v>
      </c>
      <c r="N157" t="b">
        <f t="shared" si="26"/>
        <v>1</v>
      </c>
    </row>
    <row r="158" spans="1:14" ht="14.25" x14ac:dyDescent="0.15">
      <c r="A158" t="str">
        <f t="shared" si="19"/>
        <v>652116</v>
      </c>
      <c r="B158" s="19" t="s">
        <v>639</v>
      </c>
      <c r="C158" s="19" t="s">
        <v>320</v>
      </c>
      <c r="D158" s="14" t="str">
        <f t="shared" si="20"/>
        <v>重度障害者等就労支援Ⅱ 8.0　二人</v>
      </c>
      <c r="E158">
        <f t="shared" si="22"/>
        <v>17300</v>
      </c>
      <c r="F158">
        <f t="shared" si="21"/>
        <v>1730</v>
      </c>
      <c r="G158">
        <f t="shared" si="27"/>
        <v>480</v>
      </c>
      <c r="H158" t="str">
        <f t="shared" si="23"/>
        <v>重度障害者等就労支援Ⅱ 8.0　二人</v>
      </c>
      <c r="I158" s="14" t="s">
        <v>78</v>
      </c>
      <c r="J158">
        <f t="shared" si="24"/>
        <v>17300</v>
      </c>
      <c r="K158">
        <f t="shared" si="25"/>
        <v>1730</v>
      </c>
      <c r="M158">
        <v>17300</v>
      </c>
      <c r="N158" t="b">
        <f t="shared" si="26"/>
        <v>1</v>
      </c>
    </row>
    <row r="159" spans="1:14" ht="14.25" x14ac:dyDescent="0.15">
      <c r="A159" t="str">
        <f t="shared" si="19"/>
        <v>652117</v>
      </c>
      <c r="B159" s="19" t="s">
        <v>639</v>
      </c>
      <c r="C159" s="19" t="s">
        <v>321</v>
      </c>
      <c r="D159" s="14" t="str">
        <f t="shared" si="20"/>
        <v>重度障害者等就労支援Ⅱ 8.5　二人</v>
      </c>
      <c r="E159">
        <f t="shared" si="22"/>
        <v>18400</v>
      </c>
      <c r="F159">
        <f t="shared" si="21"/>
        <v>1840</v>
      </c>
      <c r="G159">
        <f t="shared" si="27"/>
        <v>510</v>
      </c>
      <c r="H159" t="str">
        <f t="shared" si="23"/>
        <v>重度障害者等就労支援Ⅱ 8.5　二人</v>
      </c>
      <c r="I159" s="15" t="s">
        <v>80</v>
      </c>
      <c r="J159">
        <f t="shared" si="24"/>
        <v>18400</v>
      </c>
      <c r="K159">
        <f t="shared" si="25"/>
        <v>1840</v>
      </c>
      <c r="M159">
        <v>18400</v>
      </c>
      <c r="N159" t="b">
        <f t="shared" si="26"/>
        <v>1</v>
      </c>
    </row>
    <row r="160" spans="1:14" ht="14.25" x14ac:dyDescent="0.15">
      <c r="A160" t="str">
        <f t="shared" si="19"/>
        <v>652118</v>
      </c>
      <c r="B160" s="19" t="s">
        <v>639</v>
      </c>
      <c r="C160" s="19" t="s">
        <v>322</v>
      </c>
      <c r="D160" s="14" t="str">
        <f t="shared" si="20"/>
        <v>重度障害者等就労支援Ⅱ 9.0　二人</v>
      </c>
      <c r="E160">
        <f t="shared" si="22"/>
        <v>19500</v>
      </c>
      <c r="F160">
        <f t="shared" si="21"/>
        <v>1950</v>
      </c>
      <c r="G160">
        <f t="shared" si="27"/>
        <v>540</v>
      </c>
      <c r="H160" t="str">
        <f t="shared" si="23"/>
        <v>重度障害者等就労支援Ⅱ 9.0　二人</v>
      </c>
      <c r="I160" s="15" t="s">
        <v>81</v>
      </c>
      <c r="J160">
        <f t="shared" si="24"/>
        <v>19500</v>
      </c>
      <c r="K160">
        <f t="shared" si="25"/>
        <v>1950</v>
      </c>
      <c r="M160">
        <v>19500</v>
      </c>
      <c r="N160" t="b">
        <f t="shared" si="26"/>
        <v>1</v>
      </c>
    </row>
    <row r="161" spans="1:14" ht="14.25" x14ac:dyDescent="0.15">
      <c r="A161" t="str">
        <f t="shared" si="19"/>
        <v>652119</v>
      </c>
      <c r="B161" s="19" t="s">
        <v>639</v>
      </c>
      <c r="C161" s="19" t="s">
        <v>323</v>
      </c>
      <c r="D161" s="14" t="str">
        <f t="shared" si="20"/>
        <v>重度障害者等就労支援Ⅱ 9.5　二人</v>
      </c>
      <c r="E161">
        <f t="shared" si="22"/>
        <v>20600</v>
      </c>
      <c r="F161">
        <f t="shared" si="21"/>
        <v>2060</v>
      </c>
      <c r="G161">
        <f t="shared" si="27"/>
        <v>570</v>
      </c>
      <c r="H161" t="str">
        <f t="shared" si="23"/>
        <v>重度障害者等就労支援Ⅱ 9.5　二人</v>
      </c>
      <c r="I161" s="15" t="s">
        <v>82</v>
      </c>
      <c r="J161">
        <f t="shared" si="24"/>
        <v>20600</v>
      </c>
      <c r="K161">
        <f t="shared" si="25"/>
        <v>2060</v>
      </c>
      <c r="M161">
        <v>20600</v>
      </c>
      <c r="N161" t="b">
        <f t="shared" si="26"/>
        <v>1</v>
      </c>
    </row>
    <row r="162" spans="1:14" ht="14.25" x14ac:dyDescent="0.15">
      <c r="A162" t="str">
        <f t="shared" si="19"/>
        <v>652120</v>
      </c>
      <c r="B162" s="19" t="s">
        <v>639</v>
      </c>
      <c r="C162" s="19" t="s">
        <v>324</v>
      </c>
      <c r="D162" s="14" t="str">
        <f t="shared" si="20"/>
        <v>重度障害者等就労支援Ⅱ 10.0　二人</v>
      </c>
      <c r="E162">
        <f t="shared" si="22"/>
        <v>21700</v>
      </c>
      <c r="F162">
        <f t="shared" si="21"/>
        <v>2170</v>
      </c>
      <c r="G162">
        <f t="shared" si="27"/>
        <v>600</v>
      </c>
      <c r="H162" t="str">
        <f t="shared" si="23"/>
        <v>重度障害者等就労支援Ⅱ 10.0　二人</v>
      </c>
      <c r="I162" s="15" t="s">
        <v>83</v>
      </c>
      <c r="J162">
        <f t="shared" si="24"/>
        <v>21700</v>
      </c>
      <c r="K162">
        <f t="shared" si="25"/>
        <v>2170</v>
      </c>
      <c r="M162">
        <v>21700</v>
      </c>
      <c r="N162" t="b">
        <f t="shared" si="26"/>
        <v>1</v>
      </c>
    </row>
    <row r="163" spans="1:14" ht="14.25" x14ac:dyDescent="0.15">
      <c r="A163" t="str">
        <f t="shared" si="19"/>
        <v>652121</v>
      </c>
      <c r="B163" s="19" t="s">
        <v>639</v>
      </c>
      <c r="C163" s="19" t="s">
        <v>325</v>
      </c>
      <c r="D163" s="14" t="str">
        <f t="shared" si="20"/>
        <v>重度障害者等就労支援Ⅱ 10.5　二人</v>
      </c>
      <c r="E163">
        <f t="shared" si="22"/>
        <v>22700</v>
      </c>
      <c r="F163">
        <f t="shared" si="21"/>
        <v>2270</v>
      </c>
      <c r="G163">
        <f t="shared" si="27"/>
        <v>630</v>
      </c>
      <c r="H163" t="str">
        <f t="shared" si="23"/>
        <v>重度障害者等就労支援Ⅱ 10.5　二人</v>
      </c>
      <c r="I163" s="15" t="s">
        <v>84</v>
      </c>
      <c r="J163">
        <f t="shared" si="24"/>
        <v>22700</v>
      </c>
      <c r="K163">
        <f t="shared" si="25"/>
        <v>2270</v>
      </c>
      <c r="M163">
        <v>22700</v>
      </c>
      <c r="N163" t="b">
        <f t="shared" si="26"/>
        <v>1</v>
      </c>
    </row>
    <row r="164" spans="1:14" ht="14.25" x14ac:dyDescent="0.15">
      <c r="A164" t="str">
        <f t="shared" si="19"/>
        <v>652122</v>
      </c>
      <c r="B164" s="19" t="s">
        <v>639</v>
      </c>
      <c r="C164" s="19" t="s">
        <v>326</v>
      </c>
      <c r="D164" s="14" t="str">
        <f t="shared" si="20"/>
        <v>重度障害者等就労支援Ⅱ 11.0　二人</v>
      </c>
      <c r="E164">
        <f t="shared" si="22"/>
        <v>23800</v>
      </c>
      <c r="F164">
        <f t="shared" si="21"/>
        <v>2380</v>
      </c>
      <c r="G164">
        <f t="shared" si="27"/>
        <v>660</v>
      </c>
      <c r="H164" t="str">
        <f t="shared" si="23"/>
        <v>重度障害者等就労支援Ⅱ 11.0　二人</v>
      </c>
      <c r="I164" s="15" t="s">
        <v>85</v>
      </c>
      <c r="J164">
        <f t="shared" si="24"/>
        <v>23800</v>
      </c>
      <c r="K164">
        <f t="shared" si="25"/>
        <v>2380</v>
      </c>
      <c r="M164">
        <v>23800</v>
      </c>
      <c r="N164" t="b">
        <f t="shared" si="26"/>
        <v>1</v>
      </c>
    </row>
    <row r="165" spans="1:14" ht="14.25" x14ac:dyDescent="0.15">
      <c r="A165" t="str">
        <f t="shared" si="19"/>
        <v>652123</v>
      </c>
      <c r="B165" s="19" t="s">
        <v>639</v>
      </c>
      <c r="C165" s="19" t="s">
        <v>327</v>
      </c>
      <c r="D165" s="14" t="str">
        <f t="shared" si="20"/>
        <v>重度障害者等就労支援Ⅱ 11.5　二人</v>
      </c>
      <c r="E165">
        <f t="shared" si="22"/>
        <v>24900</v>
      </c>
      <c r="F165">
        <f t="shared" si="21"/>
        <v>2490</v>
      </c>
      <c r="G165">
        <f t="shared" si="27"/>
        <v>690</v>
      </c>
      <c r="H165" t="str">
        <f t="shared" si="23"/>
        <v>重度障害者等就労支援Ⅱ 11.5　二人</v>
      </c>
      <c r="I165" s="15" t="s">
        <v>86</v>
      </c>
      <c r="J165">
        <f t="shared" si="24"/>
        <v>24900</v>
      </c>
      <c r="K165">
        <f t="shared" si="25"/>
        <v>2490</v>
      </c>
      <c r="M165">
        <v>24900</v>
      </c>
      <c r="N165" t="b">
        <f t="shared" si="26"/>
        <v>1</v>
      </c>
    </row>
    <row r="166" spans="1:14" ht="14.25" x14ac:dyDescent="0.15">
      <c r="A166" t="str">
        <f t="shared" si="19"/>
        <v>652124</v>
      </c>
      <c r="B166" s="19" t="s">
        <v>639</v>
      </c>
      <c r="C166" s="19" t="s">
        <v>328</v>
      </c>
      <c r="D166" s="14" t="str">
        <f t="shared" si="20"/>
        <v>重度障害者等就労支援Ⅱ 12.0　二人</v>
      </c>
      <c r="E166">
        <f t="shared" si="22"/>
        <v>26000</v>
      </c>
      <c r="F166">
        <f t="shared" si="21"/>
        <v>2600</v>
      </c>
      <c r="G166">
        <f t="shared" si="27"/>
        <v>720</v>
      </c>
      <c r="H166" t="str">
        <f t="shared" si="23"/>
        <v>重度障害者等就労支援Ⅱ 12.0　二人</v>
      </c>
      <c r="I166" s="15" t="s">
        <v>87</v>
      </c>
      <c r="J166">
        <f t="shared" si="24"/>
        <v>26000</v>
      </c>
      <c r="K166">
        <f t="shared" si="25"/>
        <v>2600</v>
      </c>
      <c r="M166">
        <v>26000</v>
      </c>
      <c r="N166" t="b">
        <f t="shared" si="26"/>
        <v>1</v>
      </c>
    </row>
    <row r="167" spans="1:14" ht="14.25" x14ac:dyDescent="0.15">
      <c r="A167" t="str">
        <f t="shared" si="19"/>
        <v>652125</v>
      </c>
      <c r="B167" s="19" t="s">
        <v>639</v>
      </c>
      <c r="C167" s="19" t="s">
        <v>329</v>
      </c>
      <c r="D167" s="14" t="str">
        <f t="shared" si="20"/>
        <v>重度障害者等就労支援Ⅱ 12.5　二人</v>
      </c>
      <c r="E167">
        <f t="shared" si="22"/>
        <v>27100</v>
      </c>
      <c r="F167">
        <f t="shared" si="21"/>
        <v>2710</v>
      </c>
      <c r="G167">
        <f t="shared" si="27"/>
        <v>750</v>
      </c>
      <c r="H167" t="str">
        <f t="shared" si="23"/>
        <v>重度障害者等就労支援Ⅱ 12.5　二人</v>
      </c>
      <c r="I167" s="15" t="s">
        <v>88</v>
      </c>
      <c r="J167">
        <f t="shared" si="24"/>
        <v>27100</v>
      </c>
      <c r="K167">
        <f t="shared" si="25"/>
        <v>2710</v>
      </c>
      <c r="M167">
        <v>27100</v>
      </c>
      <c r="N167" t="b">
        <f t="shared" si="26"/>
        <v>1</v>
      </c>
    </row>
    <row r="168" spans="1:14" ht="14.25" x14ac:dyDescent="0.15">
      <c r="A168" t="str">
        <f t="shared" si="19"/>
        <v>652126</v>
      </c>
      <c r="B168" s="19" t="s">
        <v>639</v>
      </c>
      <c r="C168" s="19" t="s">
        <v>330</v>
      </c>
      <c r="D168" s="14" t="str">
        <f t="shared" si="20"/>
        <v>重度障害者等就労支援Ⅱ 13.0　二人</v>
      </c>
      <c r="E168">
        <f t="shared" si="22"/>
        <v>28200</v>
      </c>
      <c r="F168">
        <f t="shared" si="21"/>
        <v>2820</v>
      </c>
      <c r="G168">
        <f t="shared" si="27"/>
        <v>780</v>
      </c>
      <c r="H168" t="str">
        <f t="shared" si="23"/>
        <v>重度障害者等就労支援Ⅱ 13.0　二人</v>
      </c>
      <c r="I168" s="15" t="s">
        <v>89</v>
      </c>
      <c r="J168">
        <f t="shared" si="24"/>
        <v>28200</v>
      </c>
      <c r="K168">
        <f t="shared" si="25"/>
        <v>2820</v>
      </c>
      <c r="M168">
        <v>28200</v>
      </c>
      <c r="N168" t="b">
        <f t="shared" si="26"/>
        <v>1</v>
      </c>
    </row>
    <row r="169" spans="1:14" ht="14.25" x14ac:dyDescent="0.15">
      <c r="A169" t="str">
        <f t="shared" si="19"/>
        <v>652127</v>
      </c>
      <c r="B169" s="19" t="s">
        <v>639</v>
      </c>
      <c r="C169" s="19" t="s">
        <v>331</v>
      </c>
      <c r="D169" s="14" t="str">
        <f t="shared" si="20"/>
        <v>重度障害者等就労支援Ⅱ 13.5　二人</v>
      </c>
      <c r="E169">
        <f t="shared" si="22"/>
        <v>29200</v>
      </c>
      <c r="F169">
        <f t="shared" si="21"/>
        <v>2920</v>
      </c>
      <c r="G169">
        <f t="shared" si="27"/>
        <v>810</v>
      </c>
      <c r="H169" t="str">
        <f t="shared" si="23"/>
        <v>重度障害者等就労支援Ⅱ 13.5　二人</v>
      </c>
      <c r="I169" s="15" t="s">
        <v>90</v>
      </c>
      <c r="J169">
        <f t="shared" si="24"/>
        <v>29200</v>
      </c>
      <c r="K169">
        <f t="shared" si="25"/>
        <v>2920</v>
      </c>
      <c r="M169">
        <v>29200</v>
      </c>
      <c r="N169" t="b">
        <f t="shared" si="26"/>
        <v>1</v>
      </c>
    </row>
    <row r="170" spans="1:14" ht="14.25" x14ac:dyDescent="0.15">
      <c r="A170" t="str">
        <f t="shared" si="19"/>
        <v>652128</v>
      </c>
      <c r="B170" s="19" t="s">
        <v>639</v>
      </c>
      <c r="C170" s="19" t="s">
        <v>332</v>
      </c>
      <c r="D170" s="14" t="str">
        <f t="shared" si="20"/>
        <v>重度障害者等就労支援Ⅱ 14.0　二人</v>
      </c>
      <c r="E170">
        <f t="shared" si="22"/>
        <v>30300</v>
      </c>
      <c r="F170">
        <f t="shared" si="21"/>
        <v>3030</v>
      </c>
      <c r="G170">
        <f t="shared" si="27"/>
        <v>840</v>
      </c>
      <c r="H170" t="str">
        <f t="shared" si="23"/>
        <v>重度障害者等就労支援Ⅱ 14.0　二人</v>
      </c>
      <c r="I170" s="15" t="s">
        <v>91</v>
      </c>
      <c r="J170">
        <f t="shared" si="24"/>
        <v>30300</v>
      </c>
      <c r="K170">
        <f t="shared" si="25"/>
        <v>3030</v>
      </c>
      <c r="M170">
        <v>30300</v>
      </c>
      <c r="N170" t="b">
        <f t="shared" si="26"/>
        <v>1</v>
      </c>
    </row>
    <row r="171" spans="1:14" ht="14.25" x14ac:dyDescent="0.15">
      <c r="A171" t="str">
        <f t="shared" si="19"/>
        <v>652129</v>
      </c>
      <c r="B171" s="19" t="s">
        <v>639</v>
      </c>
      <c r="C171" s="19" t="s">
        <v>333</v>
      </c>
      <c r="D171" s="14" t="str">
        <f t="shared" si="20"/>
        <v>重度障害者等就労支援Ⅱ 14.5　二人</v>
      </c>
      <c r="E171">
        <f t="shared" si="22"/>
        <v>31400</v>
      </c>
      <c r="F171">
        <f t="shared" si="21"/>
        <v>3140</v>
      </c>
      <c r="G171">
        <f t="shared" si="27"/>
        <v>870</v>
      </c>
      <c r="H171" t="str">
        <f t="shared" si="23"/>
        <v>重度障害者等就労支援Ⅱ 14.5　二人</v>
      </c>
      <c r="I171" s="15" t="s">
        <v>92</v>
      </c>
      <c r="J171">
        <f t="shared" si="24"/>
        <v>31400</v>
      </c>
      <c r="K171">
        <f t="shared" si="25"/>
        <v>3140</v>
      </c>
      <c r="M171">
        <v>31400</v>
      </c>
      <c r="N171" t="b">
        <f t="shared" si="26"/>
        <v>1</v>
      </c>
    </row>
    <row r="172" spans="1:14" ht="14.25" x14ac:dyDescent="0.15">
      <c r="A172" t="str">
        <f t="shared" si="19"/>
        <v>652130</v>
      </c>
      <c r="B172" s="19" t="s">
        <v>639</v>
      </c>
      <c r="C172" s="19" t="s">
        <v>334</v>
      </c>
      <c r="D172" s="14" t="str">
        <f t="shared" si="20"/>
        <v>重度障害者等就労支援Ⅱ 15.0　二人</v>
      </c>
      <c r="E172">
        <f t="shared" si="22"/>
        <v>32500</v>
      </c>
      <c r="F172">
        <f t="shared" si="21"/>
        <v>3250</v>
      </c>
      <c r="G172">
        <f t="shared" si="27"/>
        <v>900</v>
      </c>
      <c r="H172" t="str">
        <f t="shared" si="23"/>
        <v>重度障害者等就労支援Ⅱ 15.0　二人</v>
      </c>
      <c r="I172" s="15" t="s">
        <v>93</v>
      </c>
      <c r="J172">
        <f t="shared" si="24"/>
        <v>32500</v>
      </c>
      <c r="K172">
        <f t="shared" si="25"/>
        <v>3250</v>
      </c>
      <c r="M172">
        <v>32500</v>
      </c>
      <c r="N172" t="b">
        <f t="shared" si="26"/>
        <v>1</v>
      </c>
    </row>
    <row r="173" spans="1:14" ht="14.25" x14ac:dyDescent="0.15">
      <c r="A173" t="str">
        <f t="shared" si="19"/>
        <v>652131</v>
      </c>
      <c r="B173" s="19" t="s">
        <v>639</v>
      </c>
      <c r="C173" s="19" t="s">
        <v>335</v>
      </c>
      <c r="D173" s="14" t="str">
        <f t="shared" si="20"/>
        <v>重度障害者等就労支援Ⅱ 15.5　二人</v>
      </c>
      <c r="E173">
        <f t="shared" si="22"/>
        <v>33600</v>
      </c>
      <c r="F173">
        <f t="shared" si="21"/>
        <v>3360</v>
      </c>
      <c r="G173">
        <f t="shared" si="27"/>
        <v>930</v>
      </c>
      <c r="H173" t="str">
        <f t="shared" si="23"/>
        <v>重度障害者等就労支援Ⅱ 15.5　二人</v>
      </c>
      <c r="I173" s="15" t="s">
        <v>94</v>
      </c>
      <c r="J173">
        <f t="shared" si="24"/>
        <v>33600</v>
      </c>
      <c r="K173">
        <f t="shared" si="25"/>
        <v>3360</v>
      </c>
      <c r="M173">
        <v>33600</v>
      </c>
      <c r="N173" t="b">
        <f t="shared" si="26"/>
        <v>1</v>
      </c>
    </row>
    <row r="174" spans="1:14" ht="14.25" x14ac:dyDescent="0.15">
      <c r="A174" t="str">
        <f t="shared" si="19"/>
        <v>652132</v>
      </c>
      <c r="B174" s="19" t="s">
        <v>639</v>
      </c>
      <c r="C174" s="19" t="s">
        <v>336</v>
      </c>
      <c r="D174" s="14" t="str">
        <f t="shared" si="20"/>
        <v>重度障害者等就労支援Ⅱ 16.0　二人</v>
      </c>
      <c r="E174">
        <f t="shared" si="22"/>
        <v>34700</v>
      </c>
      <c r="F174">
        <f t="shared" si="21"/>
        <v>3470</v>
      </c>
      <c r="G174">
        <f t="shared" si="27"/>
        <v>960</v>
      </c>
      <c r="H174" t="str">
        <f t="shared" si="23"/>
        <v>重度障害者等就労支援Ⅱ 16.0　二人</v>
      </c>
      <c r="I174" s="15" t="s">
        <v>95</v>
      </c>
      <c r="J174">
        <f t="shared" si="24"/>
        <v>34700</v>
      </c>
      <c r="K174">
        <f t="shared" si="25"/>
        <v>3470</v>
      </c>
      <c r="M174">
        <v>34700</v>
      </c>
      <c r="N174" t="b">
        <f t="shared" si="26"/>
        <v>1</v>
      </c>
    </row>
    <row r="175" spans="1:14" ht="14.25" x14ac:dyDescent="0.15">
      <c r="A175" t="str">
        <f t="shared" si="19"/>
        <v>652133</v>
      </c>
      <c r="B175" s="19" t="s">
        <v>639</v>
      </c>
      <c r="C175" s="19" t="s">
        <v>337</v>
      </c>
      <c r="D175" s="14" t="str">
        <f t="shared" si="20"/>
        <v>重度障害者等就労支援Ⅱ 16.5　二人</v>
      </c>
      <c r="E175">
        <f t="shared" si="22"/>
        <v>35800</v>
      </c>
      <c r="F175">
        <f t="shared" si="21"/>
        <v>3580</v>
      </c>
      <c r="G175">
        <f t="shared" si="27"/>
        <v>990</v>
      </c>
      <c r="H175" t="str">
        <f t="shared" si="23"/>
        <v>重度障害者等就労支援Ⅱ 16.5　二人</v>
      </c>
      <c r="I175" s="15" t="s">
        <v>96</v>
      </c>
      <c r="J175">
        <f t="shared" si="24"/>
        <v>35800</v>
      </c>
      <c r="K175">
        <f t="shared" si="25"/>
        <v>3580</v>
      </c>
      <c r="M175">
        <v>35800</v>
      </c>
      <c r="N175" t="b">
        <f t="shared" si="26"/>
        <v>1</v>
      </c>
    </row>
    <row r="176" spans="1:14" ht="14.25" x14ac:dyDescent="0.15">
      <c r="A176" t="str">
        <f t="shared" si="19"/>
        <v>652134</v>
      </c>
      <c r="B176" s="19" t="s">
        <v>639</v>
      </c>
      <c r="C176" s="19" t="s">
        <v>338</v>
      </c>
      <c r="D176" s="14" t="str">
        <f t="shared" si="20"/>
        <v>重度障害者等就労支援Ⅱ 17.0　二人</v>
      </c>
      <c r="E176">
        <f t="shared" si="22"/>
        <v>36800</v>
      </c>
      <c r="F176">
        <f t="shared" si="21"/>
        <v>3680</v>
      </c>
      <c r="G176">
        <f t="shared" si="27"/>
        <v>1020</v>
      </c>
      <c r="H176" t="str">
        <f t="shared" si="23"/>
        <v>重度障害者等就労支援Ⅱ 17.0　二人</v>
      </c>
      <c r="I176" s="15" t="s">
        <v>97</v>
      </c>
      <c r="J176">
        <f t="shared" si="24"/>
        <v>36800</v>
      </c>
      <c r="K176">
        <f t="shared" si="25"/>
        <v>3680</v>
      </c>
      <c r="M176">
        <v>36800</v>
      </c>
      <c r="N176" t="b">
        <f t="shared" si="26"/>
        <v>1</v>
      </c>
    </row>
    <row r="177" spans="1:14" ht="14.25" x14ac:dyDescent="0.15">
      <c r="A177" t="str">
        <f t="shared" si="19"/>
        <v>652135</v>
      </c>
      <c r="B177" s="19" t="s">
        <v>639</v>
      </c>
      <c r="C177" s="19" t="s">
        <v>339</v>
      </c>
      <c r="D177" s="14" t="str">
        <f t="shared" si="20"/>
        <v>重度障害者等就労支援Ⅱ 17.5　二人</v>
      </c>
      <c r="E177">
        <f t="shared" si="22"/>
        <v>37900</v>
      </c>
      <c r="F177">
        <f t="shared" si="21"/>
        <v>3790</v>
      </c>
      <c r="G177">
        <f t="shared" si="27"/>
        <v>1050</v>
      </c>
      <c r="H177" t="str">
        <f t="shared" si="23"/>
        <v>重度障害者等就労支援Ⅱ 17.5　二人</v>
      </c>
      <c r="I177" s="15" t="s">
        <v>98</v>
      </c>
      <c r="J177">
        <f t="shared" si="24"/>
        <v>37900</v>
      </c>
      <c r="K177">
        <f t="shared" si="25"/>
        <v>3790</v>
      </c>
      <c r="M177">
        <v>37900</v>
      </c>
      <c r="N177" t="b">
        <f t="shared" si="26"/>
        <v>1</v>
      </c>
    </row>
    <row r="178" spans="1:14" ht="14.25" x14ac:dyDescent="0.15">
      <c r="A178" t="str">
        <f t="shared" si="19"/>
        <v>652136</v>
      </c>
      <c r="B178" s="19" t="s">
        <v>639</v>
      </c>
      <c r="C178" s="19" t="s">
        <v>340</v>
      </c>
      <c r="D178" s="14" t="str">
        <f t="shared" si="20"/>
        <v>重度障害者等就労支援Ⅱ 18.0　二人</v>
      </c>
      <c r="E178">
        <f t="shared" si="22"/>
        <v>39000</v>
      </c>
      <c r="F178">
        <f t="shared" si="21"/>
        <v>3900</v>
      </c>
      <c r="G178">
        <f t="shared" si="27"/>
        <v>1080</v>
      </c>
      <c r="H178" t="str">
        <f t="shared" si="23"/>
        <v>重度障害者等就労支援Ⅱ 18.0　二人</v>
      </c>
      <c r="I178" s="15" t="s">
        <v>99</v>
      </c>
      <c r="J178">
        <f t="shared" si="24"/>
        <v>39000</v>
      </c>
      <c r="K178">
        <f t="shared" si="25"/>
        <v>3900</v>
      </c>
      <c r="M178">
        <v>39000</v>
      </c>
      <c r="N178" t="b">
        <f t="shared" si="26"/>
        <v>1</v>
      </c>
    </row>
    <row r="179" spans="1:14" ht="14.25" x14ac:dyDescent="0.15">
      <c r="A179" t="str">
        <f t="shared" si="19"/>
        <v>652137</v>
      </c>
      <c r="B179" s="19" t="s">
        <v>639</v>
      </c>
      <c r="C179" s="19" t="s">
        <v>341</v>
      </c>
      <c r="D179" s="14" t="str">
        <f t="shared" si="20"/>
        <v>重度障害者等就労支援Ⅱ 18.5　二人</v>
      </c>
      <c r="E179">
        <f t="shared" si="22"/>
        <v>40100</v>
      </c>
      <c r="F179">
        <f t="shared" si="21"/>
        <v>4010</v>
      </c>
      <c r="G179">
        <f t="shared" si="27"/>
        <v>1110</v>
      </c>
      <c r="H179" t="str">
        <f t="shared" si="23"/>
        <v>重度障害者等就労支援Ⅱ 18.5　二人</v>
      </c>
      <c r="I179" s="15" t="s">
        <v>100</v>
      </c>
      <c r="J179">
        <f t="shared" si="24"/>
        <v>40100</v>
      </c>
      <c r="K179">
        <f t="shared" si="25"/>
        <v>4010</v>
      </c>
      <c r="M179">
        <v>40100</v>
      </c>
      <c r="N179" t="b">
        <f t="shared" si="26"/>
        <v>1</v>
      </c>
    </row>
    <row r="180" spans="1:14" ht="14.25" x14ac:dyDescent="0.15">
      <c r="A180" t="str">
        <f t="shared" si="19"/>
        <v>652138</v>
      </c>
      <c r="B180" s="19" t="s">
        <v>639</v>
      </c>
      <c r="C180" s="19" t="s">
        <v>342</v>
      </c>
      <c r="D180" s="14" t="str">
        <f t="shared" si="20"/>
        <v>重度障害者等就労支援Ⅱ 19.0　二人</v>
      </c>
      <c r="E180">
        <f t="shared" si="22"/>
        <v>41200</v>
      </c>
      <c r="F180">
        <f t="shared" si="21"/>
        <v>4120</v>
      </c>
      <c r="G180">
        <f t="shared" si="27"/>
        <v>1140</v>
      </c>
      <c r="H180" t="str">
        <f t="shared" si="23"/>
        <v>重度障害者等就労支援Ⅱ 19.0　二人</v>
      </c>
      <c r="I180" s="15" t="s">
        <v>101</v>
      </c>
      <c r="J180">
        <f t="shared" si="24"/>
        <v>41200</v>
      </c>
      <c r="K180">
        <f t="shared" si="25"/>
        <v>4120</v>
      </c>
      <c r="M180">
        <v>41200</v>
      </c>
      <c r="N180" t="b">
        <f t="shared" si="26"/>
        <v>1</v>
      </c>
    </row>
    <row r="181" spans="1:14" ht="14.25" x14ac:dyDescent="0.15">
      <c r="A181" t="str">
        <f t="shared" si="19"/>
        <v>652139</v>
      </c>
      <c r="B181" s="19" t="s">
        <v>639</v>
      </c>
      <c r="C181" s="19" t="s">
        <v>343</v>
      </c>
      <c r="D181" s="14" t="str">
        <f t="shared" si="20"/>
        <v>重度障害者等就労支援Ⅱ 19.5　二人</v>
      </c>
      <c r="E181">
        <f t="shared" si="22"/>
        <v>42300</v>
      </c>
      <c r="F181">
        <f t="shared" si="21"/>
        <v>4230</v>
      </c>
      <c r="G181">
        <f t="shared" si="27"/>
        <v>1170</v>
      </c>
      <c r="H181" t="str">
        <f t="shared" si="23"/>
        <v>重度障害者等就労支援Ⅱ 19.5　二人</v>
      </c>
      <c r="I181" s="15" t="s">
        <v>102</v>
      </c>
      <c r="J181">
        <f t="shared" si="24"/>
        <v>42300</v>
      </c>
      <c r="K181">
        <f t="shared" si="25"/>
        <v>4230</v>
      </c>
      <c r="M181">
        <v>42300</v>
      </c>
      <c r="N181" t="b">
        <f t="shared" si="26"/>
        <v>1</v>
      </c>
    </row>
    <row r="182" spans="1:14" ht="14.25" x14ac:dyDescent="0.15">
      <c r="A182" t="str">
        <f t="shared" si="19"/>
        <v>652140</v>
      </c>
      <c r="B182" s="19" t="s">
        <v>639</v>
      </c>
      <c r="C182" s="19" t="s">
        <v>344</v>
      </c>
      <c r="D182" s="14" t="str">
        <f t="shared" si="20"/>
        <v>重度障害者等就労支援Ⅱ 20.0　二人</v>
      </c>
      <c r="E182">
        <f t="shared" si="22"/>
        <v>43400</v>
      </c>
      <c r="F182">
        <f t="shared" si="21"/>
        <v>4340</v>
      </c>
      <c r="G182">
        <f t="shared" si="27"/>
        <v>1200</v>
      </c>
      <c r="H182" t="str">
        <f t="shared" si="23"/>
        <v>重度障害者等就労支援Ⅱ 20.0　二人</v>
      </c>
      <c r="I182" s="15" t="s">
        <v>103</v>
      </c>
      <c r="J182">
        <f t="shared" si="24"/>
        <v>43400</v>
      </c>
      <c r="K182">
        <f t="shared" si="25"/>
        <v>4340</v>
      </c>
      <c r="M182">
        <v>43400</v>
      </c>
      <c r="N182" t="b">
        <f t="shared" si="26"/>
        <v>1</v>
      </c>
    </row>
    <row r="183" spans="1:14" ht="14.25" x14ac:dyDescent="0.15">
      <c r="A183" t="str">
        <f t="shared" si="19"/>
        <v>652141</v>
      </c>
      <c r="B183" s="19" t="s">
        <v>639</v>
      </c>
      <c r="C183" s="19" t="s">
        <v>345</v>
      </c>
      <c r="D183" s="14" t="str">
        <f t="shared" si="20"/>
        <v>重度障害者等就労支援Ⅱ 20.5　二人</v>
      </c>
      <c r="E183">
        <f t="shared" si="22"/>
        <v>44400</v>
      </c>
      <c r="F183">
        <f t="shared" si="21"/>
        <v>4440</v>
      </c>
      <c r="G183">
        <f t="shared" si="27"/>
        <v>1230</v>
      </c>
      <c r="H183" t="str">
        <f t="shared" si="23"/>
        <v>重度障害者等就労支援Ⅱ 20.5　二人</v>
      </c>
      <c r="I183" s="15" t="s">
        <v>104</v>
      </c>
      <c r="J183">
        <f t="shared" si="24"/>
        <v>44400</v>
      </c>
      <c r="K183">
        <f t="shared" si="25"/>
        <v>4440</v>
      </c>
      <c r="M183">
        <v>44400</v>
      </c>
      <c r="N183" t="b">
        <f t="shared" si="26"/>
        <v>1</v>
      </c>
    </row>
    <row r="184" spans="1:14" ht="14.25" x14ac:dyDescent="0.15">
      <c r="A184" t="str">
        <f t="shared" si="19"/>
        <v>652142</v>
      </c>
      <c r="B184" s="19" t="s">
        <v>639</v>
      </c>
      <c r="C184" s="19" t="s">
        <v>346</v>
      </c>
      <c r="D184" s="14" t="str">
        <f t="shared" si="20"/>
        <v>重度障害者等就労支援Ⅱ 21.0　二人</v>
      </c>
      <c r="E184">
        <f t="shared" si="22"/>
        <v>45500</v>
      </c>
      <c r="F184">
        <f t="shared" si="21"/>
        <v>4550</v>
      </c>
      <c r="G184">
        <f t="shared" si="27"/>
        <v>1260</v>
      </c>
      <c r="H184" t="str">
        <f t="shared" si="23"/>
        <v>重度障害者等就労支援Ⅱ 21.0　二人</v>
      </c>
      <c r="I184" s="15" t="s">
        <v>105</v>
      </c>
      <c r="J184">
        <f t="shared" si="24"/>
        <v>45500</v>
      </c>
      <c r="K184">
        <f t="shared" si="25"/>
        <v>4550</v>
      </c>
      <c r="M184">
        <v>45500</v>
      </c>
      <c r="N184" t="b">
        <f t="shared" si="26"/>
        <v>1</v>
      </c>
    </row>
    <row r="185" spans="1:14" ht="14.25" x14ac:dyDescent="0.15">
      <c r="A185" t="str">
        <f t="shared" si="19"/>
        <v>652143</v>
      </c>
      <c r="B185" s="19" t="s">
        <v>639</v>
      </c>
      <c r="C185" s="19" t="s">
        <v>347</v>
      </c>
      <c r="D185" s="14" t="str">
        <f t="shared" si="20"/>
        <v>重度障害者等就労支援Ⅱ 21.5　二人</v>
      </c>
      <c r="E185">
        <f t="shared" si="22"/>
        <v>46600</v>
      </c>
      <c r="F185">
        <f t="shared" si="21"/>
        <v>4660</v>
      </c>
      <c r="G185">
        <f t="shared" si="27"/>
        <v>1290</v>
      </c>
      <c r="H185" t="str">
        <f t="shared" si="23"/>
        <v>重度障害者等就労支援Ⅱ 21.5　二人</v>
      </c>
      <c r="I185" s="15" t="s">
        <v>106</v>
      </c>
      <c r="J185">
        <f t="shared" si="24"/>
        <v>46600</v>
      </c>
      <c r="K185">
        <f t="shared" si="25"/>
        <v>4660</v>
      </c>
      <c r="M185">
        <v>46600</v>
      </c>
      <c r="N185" t="b">
        <f t="shared" si="26"/>
        <v>1</v>
      </c>
    </row>
    <row r="186" spans="1:14" ht="14.25" x14ac:dyDescent="0.15">
      <c r="A186" t="str">
        <f t="shared" si="19"/>
        <v>652144</v>
      </c>
      <c r="B186" s="19" t="s">
        <v>639</v>
      </c>
      <c r="C186" s="19" t="s">
        <v>348</v>
      </c>
      <c r="D186" s="14" t="str">
        <f t="shared" si="20"/>
        <v>重度障害者等就労支援Ⅱ 22.0　二人</v>
      </c>
      <c r="E186">
        <f t="shared" si="22"/>
        <v>47700</v>
      </c>
      <c r="F186">
        <f t="shared" si="21"/>
        <v>4770</v>
      </c>
      <c r="G186">
        <f t="shared" si="27"/>
        <v>1320</v>
      </c>
      <c r="H186" t="str">
        <f t="shared" si="23"/>
        <v>重度障害者等就労支援Ⅱ 22.0　二人</v>
      </c>
      <c r="I186" s="15" t="s">
        <v>107</v>
      </c>
      <c r="J186">
        <f t="shared" si="24"/>
        <v>47700</v>
      </c>
      <c r="K186">
        <f t="shared" si="25"/>
        <v>4770</v>
      </c>
      <c r="M186">
        <v>47700</v>
      </c>
      <c r="N186" t="b">
        <f t="shared" si="26"/>
        <v>1</v>
      </c>
    </row>
    <row r="187" spans="1:14" ht="14.25" x14ac:dyDescent="0.15">
      <c r="A187" t="str">
        <f t="shared" si="19"/>
        <v>652145</v>
      </c>
      <c r="B187" s="19" t="s">
        <v>639</v>
      </c>
      <c r="C187" s="19" t="s">
        <v>349</v>
      </c>
      <c r="D187" s="14" t="str">
        <f t="shared" si="20"/>
        <v>重度障害者等就労支援Ⅱ 22.5　二人</v>
      </c>
      <c r="E187">
        <f t="shared" si="22"/>
        <v>48800</v>
      </c>
      <c r="F187">
        <f t="shared" si="21"/>
        <v>4880</v>
      </c>
      <c r="G187">
        <f t="shared" si="27"/>
        <v>1350</v>
      </c>
      <c r="H187" t="str">
        <f t="shared" si="23"/>
        <v>重度障害者等就労支援Ⅱ 22.5　二人</v>
      </c>
      <c r="I187" s="15" t="s">
        <v>108</v>
      </c>
      <c r="J187">
        <f t="shared" si="24"/>
        <v>48800</v>
      </c>
      <c r="K187">
        <f t="shared" si="25"/>
        <v>4880</v>
      </c>
      <c r="M187">
        <v>48800</v>
      </c>
      <c r="N187" t="b">
        <f t="shared" si="26"/>
        <v>1</v>
      </c>
    </row>
    <row r="188" spans="1:14" ht="14.25" x14ac:dyDescent="0.15">
      <c r="A188" t="str">
        <f t="shared" si="19"/>
        <v>652146</v>
      </c>
      <c r="B188" s="19" t="s">
        <v>639</v>
      </c>
      <c r="C188" s="19" t="s">
        <v>350</v>
      </c>
      <c r="D188" s="14" t="str">
        <f t="shared" si="20"/>
        <v>重度障害者等就労支援Ⅱ 23.0　二人</v>
      </c>
      <c r="E188">
        <f t="shared" si="22"/>
        <v>49900</v>
      </c>
      <c r="F188">
        <f t="shared" si="21"/>
        <v>4990</v>
      </c>
      <c r="G188">
        <f t="shared" si="27"/>
        <v>1380</v>
      </c>
      <c r="H188" t="str">
        <f t="shared" si="23"/>
        <v>重度障害者等就労支援Ⅱ 23.0　二人</v>
      </c>
      <c r="I188" s="15" t="s">
        <v>109</v>
      </c>
      <c r="J188">
        <f t="shared" si="24"/>
        <v>49900</v>
      </c>
      <c r="K188">
        <f t="shared" si="25"/>
        <v>4990</v>
      </c>
      <c r="M188">
        <v>49900</v>
      </c>
      <c r="N188" t="b">
        <f t="shared" si="26"/>
        <v>1</v>
      </c>
    </row>
    <row r="189" spans="1:14" ht="14.25" x14ac:dyDescent="0.15">
      <c r="A189" t="str">
        <f t="shared" si="19"/>
        <v>652147</v>
      </c>
      <c r="B189" s="19" t="s">
        <v>639</v>
      </c>
      <c r="C189" s="19" t="s">
        <v>351</v>
      </c>
      <c r="D189" s="14" t="str">
        <f t="shared" si="20"/>
        <v>重度障害者等就労支援Ⅱ 23.5　二人</v>
      </c>
      <c r="E189">
        <f t="shared" si="22"/>
        <v>50900</v>
      </c>
      <c r="F189">
        <f t="shared" si="21"/>
        <v>5090</v>
      </c>
      <c r="G189">
        <f t="shared" si="27"/>
        <v>1410</v>
      </c>
      <c r="H189" t="str">
        <f t="shared" si="23"/>
        <v>重度障害者等就労支援Ⅱ 23.5　二人</v>
      </c>
      <c r="I189" s="15" t="s">
        <v>110</v>
      </c>
      <c r="J189">
        <f t="shared" si="24"/>
        <v>50900</v>
      </c>
      <c r="K189">
        <f t="shared" si="25"/>
        <v>5090</v>
      </c>
      <c r="M189">
        <v>50900</v>
      </c>
      <c r="N189" t="b">
        <f t="shared" si="26"/>
        <v>1</v>
      </c>
    </row>
    <row r="190" spans="1:14" ht="14.25" x14ac:dyDescent="0.15">
      <c r="A190" t="str">
        <f t="shared" si="19"/>
        <v>652148</v>
      </c>
      <c r="B190" s="19" t="s">
        <v>639</v>
      </c>
      <c r="C190" s="19" t="s">
        <v>352</v>
      </c>
      <c r="D190" s="14" t="str">
        <f t="shared" si="20"/>
        <v>重度障害者等就労支援Ⅱ 24.0　二人</v>
      </c>
      <c r="E190">
        <f t="shared" si="22"/>
        <v>52000</v>
      </c>
      <c r="F190">
        <f t="shared" si="21"/>
        <v>5200</v>
      </c>
      <c r="G190">
        <f t="shared" si="27"/>
        <v>1440</v>
      </c>
      <c r="H190" t="str">
        <f t="shared" si="23"/>
        <v>重度障害者等就労支援Ⅱ 24.0　二人</v>
      </c>
      <c r="I190" s="15" t="s">
        <v>111</v>
      </c>
      <c r="J190">
        <f t="shared" si="24"/>
        <v>52000</v>
      </c>
      <c r="K190">
        <f t="shared" si="25"/>
        <v>5200</v>
      </c>
      <c r="M190">
        <v>52000</v>
      </c>
      <c r="N190" t="b">
        <f t="shared" si="26"/>
        <v>1</v>
      </c>
    </row>
    <row r="191" spans="1:14" ht="14.25" x14ac:dyDescent="0.15">
      <c r="A191" t="str">
        <f t="shared" si="19"/>
        <v>653002</v>
      </c>
      <c r="B191" s="19" t="s">
        <v>639</v>
      </c>
      <c r="C191" s="19" t="s">
        <v>353</v>
      </c>
      <c r="D191" s="14" t="str">
        <f t="shared" si="20"/>
        <v>重度障害者等就労支援Ⅲ　1.0</v>
      </c>
      <c r="E191">
        <f t="shared" si="22"/>
        <v>2000</v>
      </c>
      <c r="F191">
        <f t="shared" si="21"/>
        <v>200</v>
      </c>
      <c r="G191">
        <v>60</v>
      </c>
      <c r="H191" t="str">
        <f t="shared" si="23"/>
        <v>重度障害者等就労支援Ⅲ　1.0</v>
      </c>
      <c r="I191" s="14" t="s">
        <v>79</v>
      </c>
      <c r="J191">
        <f t="shared" si="24"/>
        <v>2000</v>
      </c>
      <c r="K191">
        <f t="shared" si="25"/>
        <v>200</v>
      </c>
      <c r="M191">
        <v>2000</v>
      </c>
      <c r="N191" t="b">
        <f t="shared" si="26"/>
        <v>1</v>
      </c>
    </row>
    <row r="192" spans="1:14" ht="14.25" x14ac:dyDescent="0.15">
      <c r="A192" t="str">
        <f t="shared" si="19"/>
        <v>653003</v>
      </c>
      <c r="B192" s="19" t="s">
        <v>639</v>
      </c>
      <c r="C192" s="19" t="s">
        <v>354</v>
      </c>
      <c r="D192" s="14" t="str">
        <f t="shared" si="20"/>
        <v>重度障害者等就労支援Ⅲ　1.5</v>
      </c>
      <c r="E192">
        <f t="shared" si="22"/>
        <v>3000</v>
      </c>
      <c r="F192">
        <f t="shared" si="21"/>
        <v>300</v>
      </c>
      <c r="G192">
        <f t="shared" ref="G192:G237" si="28">G191+30</f>
        <v>90</v>
      </c>
      <c r="H192" t="str">
        <f t="shared" si="23"/>
        <v>重度障害者等就労支援Ⅲ　1.5</v>
      </c>
      <c r="I192" s="14" t="s">
        <v>65</v>
      </c>
      <c r="J192">
        <f t="shared" si="24"/>
        <v>3000</v>
      </c>
      <c r="K192">
        <f t="shared" si="25"/>
        <v>300</v>
      </c>
      <c r="M192">
        <v>3000</v>
      </c>
      <c r="N192" t="b">
        <f t="shared" si="26"/>
        <v>1</v>
      </c>
    </row>
    <row r="193" spans="1:14" ht="14.25" x14ac:dyDescent="0.15">
      <c r="A193" t="str">
        <f t="shared" si="19"/>
        <v>653004</v>
      </c>
      <c r="B193" s="19" t="s">
        <v>639</v>
      </c>
      <c r="C193" s="19" t="s">
        <v>355</v>
      </c>
      <c r="D193" s="14" t="str">
        <f t="shared" si="20"/>
        <v>重度障害者等就労支援Ⅲ　2.0</v>
      </c>
      <c r="E193">
        <f t="shared" si="22"/>
        <v>4000</v>
      </c>
      <c r="F193">
        <f t="shared" si="21"/>
        <v>400</v>
      </c>
      <c r="G193">
        <f t="shared" si="28"/>
        <v>120</v>
      </c>
      <c r="H193" t="str">
        <f t="shared" si="23"/>
        <v>重度障害者等就労支援Ⅲ　2.0</v>
      </c>
      <c r="I193" s="14" t="s">
        <v>66</v>
      </c>
      <c r="J193">
        <f t="shared" si="24"/>
        <v>4000</v>
      </c>
      <c r="K193">
        <f t="shared" si="25"/>
        <v>400</v>
      </c>
      <c r="M193">
        <v>4000</v>
      </c>
      <c r="N193" t="b">
        <f t="shared" si="26"/>
        <v>1</v>
      </c>
    </row>
    <row r="194" spans="1:14" ht="14.25" x14ac:dyDescent="0.15">
      <c r="A194" t="str">
        <f t="shared" si="19"/>
        <v>653005</v>
      </c>
      <c r="B194" s="19" t="s">
        <v>639</v>
      </c>
      <c r="C194" s="19" t="s">
        <v>356</v>
      </c>
      <c r="D194" s="14" t="str">
        <f t="shared" si="20"/>
        <v>重度障害者等就労支援Ⅲ　2.5</v>
      </c>
      <c r="E194">
        <f t="shared" si="22"/>
        <v>5000</v>
      </c>
      <c r="F194">
        <f t="shared" si="21"/>
        <v>500</v>
      </c>
      <c r="G194">
        <f t="shared" si="28"/>
        <v>150</v>
      </c>
      <c r="H194" t="str">
        <f t="shared" si="23"/>
        <v>重度障害者等就労支援Ⅲ　2.5</v>
      </c>
      <c r="I194" s="14" t="s">
        <v>67</v>
      </c>
      <c r="J194">
        <f t="shared" si="24"/>
        <v>5000</v>
      </c>
      <c r="K194">
        <f t="shared" si="25"/>
        <v>500</v>
      </c>
      <c r="M194">
        <v>5000</v>
      </c>
      <c r="N194" t="b">
        <f t="shared" si="26"/>
        <v>1</v>
      </c>
    </row>
    <row r="195" spans="1:14" ht="14.25" x14ac:dyDescent="0.15">
      <c r="A195" t="str">
        <f t="shared" ref="A195:A258" si="29">TEXT(B195&amp;C195,"000000")</f>
        <v>653006</v>
      </c>
      <c r="B195" s="19" t="s">
        <v>639</v>
      </c>
      <c r="C195" s="19" t="s">
        <v>357</v>
      </c>
      <c r="D195" s="14" t="str">
        <f t="shared" ref="D195:D258" si="30">IF(C195="9901","外出加算",IF(MID(C195,1,1)="1","重度障害者等就労支援Ⅰ　",IF(MID(C195,1,1)="2","重度障害者等就労支援Ⅱ ",IF(MID(C195,1,1)="3","重度障害者等就労支援Ⅲ　",IF(MID(C195,1,1)="4","重度障害者等就労支援Ⅳ　",IF(MID(C195,1,1)="5","重度障害者等就労支援Ⅴ　")))))&amp;IF(MID(C195,2,1)="0",TEXT(G195/60,"0.0"),IF(MID(C195,2,1)="1",TEXT(G195/60,"0.0")&amp;"　二人")))</f>
        <v>重度障害者等就労支援Ⅲ　3.0</v>
      </c>
      <c r="E195">
        <f t="shared" si="22"/>
        <v>6000</v>
      </c>
      <c r="F195">
        <f t="shared" ref="F195:F258" si="31">E195*0.1</f>
        <v>600</v>
      </c>
      <c r="G195">
        <f t="shared" si="28"/>
        <v>180</v>
      </c>
      <c r="H195" t="str">
        <f t="shared" si="23"/>
        <v>重度障害者等就労支援Ⅲ　3.0</v>
      </c>
      <c r="I195" s="14" t="s">
        <v>68</v>
      </c>
      <c r="J195">
        <f t="shared" si="24"/>
        <v>6000</v>
      </c>
      <c r="K195">
        <f t="shared" si="25"/>
        <v>600</v>
      </c>
      <c r="M195">
        <v>6000</v>
      </c>
      <c r="N195" t="b">
        <f t="shared" si="26"/>
        <v>1</v>
      </c>
    </row>
    <row r="196" spans="1:14" ht="14.25" x14ac:dyDescent="0.15">
      <c r="A196" t="str">
        <f t="shared" si="29"/>
        <v>653007</v>
      </c>
      <c r="B196" s="19" t="s">
        <v>639</v>
      </c>
      <c r="C196" s="19" t="s">
        <v>358</v>
      </c>
      <c r="D196" s="14" t="str">
        <f t="shared" si="30"/>
        <v>重度障害者等就労支援Ⅲ　3.5</v>
      </c>
      <c r="E196">
        <f t="shared" ref="E196:E259" si="32">M196</f>
        <v>7000</v>
      </c>
      <c r="F196">
        <f t="shared" si="31"/>
        <v>700</v>
      </c>
      <c r="G196">
        <f t="shared" si="28"/>
        <v>210</v>
      </c>
      <c r="H196" t="str">
        <f t="shared" ref="H196:H259" si="33">D196</f>
        <v>重度障害者等就労支援Ⅲ　3.5</v>
      </c>
      <c r="I196" s="14" t="s">
        <v>69</v>
      </c>
      <c r="J196">
        <f t="shared" ref="J196:J259" si="34">E196</f>
        <v>7000</v>
      </c>
      <c r="K196">
        <f t="shared" ref="K196:K259" si="35">F196</f>
        <v>700</v>
      </c>
      <c r="M196">
        <v>7000</v>
      </c>
      <c r="N196" t="b">
        <f t="shared" ref="N196:N259" si="36">M196=E196</f>
        <v>1</v>
      </c>
    </row>
    <row r="197" spans="1:14" ht="14.25" x14ac:dyDescent="0.15">
      <c r="A197" t="str">
        <f t="shared" si="29"/>
        <v>653008</v>
      </c>
      <c r="B197" s="19" t="s">
        <v>639</v>
      </c>
      <c r="C197" s="19" t="s">
        <v>359</v>
      </c>
      <c r="D197" s="14" t="str">
        <f t="shared" si="30"/>
        <v>重度障害者等就労支援Ⅲ　4.0</v>
      </c>
      <c r="E197">
        <f t="shared" si="32"/>
        <v>8000</v>
      </c>
      <c r="F197">
        <f t="shared" si="31"/>
        <v>800</v>
      </c>
      <c r="G197">
        <f t="shared" si="28"/>
        <v>240</v>
      </c>
      <c r="H197" t="str">
        <f t="shared" si="33"/>
        <v>重度障害者等就労支援Ⅲ　4.0</v>
      </c>
      <c r="I197" s="14" t="s">
        <v>70</v>
      </c>
      <c r="J197">
        <f t="shared" si="34"/>
        <v>8000</v>
      </c>
      <c r="K197">
        <f t="shared" si="35"/>
        <v>800</v>
      </c>
      <c r="M197">
        <v>8000</v>
      </c>
      <c r="N197" t="b">
        <f t="shared" si="36"/>
        <v>1</v>
      </c>
    </row>
    <row r="198" spans="1:14" ht="14.25" x14ac:dyDescent="0.15">
      <c r="A198" t="str">
        <f t="shared" si="29"/>
        <v>653009</v>
      </c>
      <c r="B198" s="19" t="s">
        <v>639</v>
      </c>
      <c r="C198" s="19" t="s">
        <v>360</v>
      </c>
      <c r="D198" s="14" t="str">
        <f t="shared" si="30"/>
        <v>重度障害者等就労支援Ⅲ　4.5</v>
      </c>
      <c r="E198">
        <f t="shared" si="32"/>
        <v>9000</v>
      </c>
      <c r="F198">
        <f t="shared" si="31"/>
        <v>900</v>
      </c>
      <c r="G198">
        <f t="shared" si="28"/>
        <v>270</v>
      </c>
      <c r="H198" t="str">
        <f t="shared" si="33"/>
        <v>重度障害者等就労支援Ⅲ　4.5</v>
      </c>
      <c r="I198" s="14" t="s">
        <v>71</v>
      </c>
      <c r="J198">
        <f t="shared" si="34"/>
        <v>9000</v>
      </c>
      <c r="K198">
        <f t="shared" si="35"/>
        <v>900</v>
      </c>
      <c r="M198">
        <v>9000</v>
      </c>
      <c r="N198" t="b">
        <f t="shared" si="36"/>
        <v>1</v>
      </c>
    </row>
    <row r="199" spans="1:14" ht="14.25" x14ac:dyDescent="0.15">
      <c r="A199" t="str">
        <f t="shared" si="29"/>
        <v>653010</v>
      </c>
      <c r="B199" s="19" t="s">
        <v>639</v>
      </c>
      <c r="C199" s="19" t="s">
        <v>361</v>
      </c>
      <c r="D199" s="14" t="str">
        <f t="shared" si="30"/>
        <v>重度障害者等就労支援Ⅲ　5.0</v>
      </c>
      <c r="E199">
        <f t="shared" si="32"/>
        <v>10000</v>
      </c>
      <c r="F199">
        <f t="shared" si="31"/>
        <v>1000</v>
      </c>
      <c r="G199">
        <f t="shared" si="28"/>
        <v>300</v>
      </c>
      <c r="H199" t="str">
        <f t="shared" si="33"/>
        <v>重度障害者等就労支援Ⅲ　5.0</v>
      </c>
      <c r="I199" s="14" t="s">
        <v>72</v>
      </c>
      <c r="J199">
        <f t="shared" si="34"/>
        <v>10000</v>
      </c>
      <c r="K199">
        <f t="shared" si="35"/>
        <v>1000</v>
      </c>
      <c r="M199">
        <v>10000</v>
      </c>
      <c r="N199" t="b">
        <f t="shared" si="36"/>
        <v>1</v>
      </c>
    </row>
    <row r="200" spans="1:14" ht="14.25" x14ac:dyDescent="0.15">
      <c r="A200" t="str">
        <f t="shared" si="29"/>
        <v>653011</v>
      </c>
      <c r="B200" s="19" t="s">
        <v>639</v>
      </c>
      <c r="C200" s="19" t="s">
        <v>362</v>
      </c>
      <c r="D200" s="14" t="str">
        <f t="shared" si="30"/>
        <v>重度障害者等就労支援Ⅲ　5.5</v>
      </c>
      <c r="E200">
        <f t="shared" si="32"/>
        <v>11000</v>
      </c>
      <c r="F200">
        <f t="shared" si="31"/>
        <v>1100</v>
      </c>
      <c r="G200">
        <f t="shared" si="28"/>
        <v>330</v>
      </c>
      <c r="H200" t="str">
        <f t="shared" si="33"/>
        <v>重度障害者等就労支援Ⅲ　5.5</v>
      </c>
      <c r="I200" s="14" t="s">
        <v>73</v>
      </c>
      <c r="J200">
        <f t="shared" si="34"/>
        <v>11000</v>
      </c>
      <c r="K200">
        <f t="shared" si="35"/>
        <v>1100</v>
      </c>
      <c r="M200">
        <v>11000</v>
      </c>
      <c r="N200" t="b">
        <f t="shared" si="36"/>
        <v>1</v>
      </c>
    </row>
    <row r="201" spans="1:14" ht="14.25" x14ac:dyDescent="0.15">
      <c r="A201" t="str">
        <f t="shared" si="29"/>
        <v>653012</v>
      </c>
      <c r="B201" s="19" t="s">
        <v>639</v>
      </c>
      <c r="C201" s="19" t="s">
        <v>363</v>
      </c>
      <c r="D201" s="14" t="str">
        <f t="shared" si="30"/>
        <v>重度障害者等就労支援Ⅲ　6.0</v>
      </c>
      <c r="E201">
        <f t="shared" si="32"/>
        <v>12000</v>
      </c>
      <c r="F201">
        <f t="shared" si="31"/>
        <v>1200</v>
      </c>
      <c r="G201">
        <f t="shared" si="28"/>
        <v>360</v>
      </c>
      <c r="H201" t="str">
        <f t="shared" si="33"/>
        <v>重度障害者等就労支援Ⅲ　6.0</v>
      </c>
      <c r="I201" s="14" t="s">
        <v>74</v>
      </c>
      <c r="J201">
        <f t="shared" si="34"/>
        <v>12000</v>
      </c>
      <c r="K201">
        <f t="shared" si="35"/>
        <v>1200</v>
      </c>
      <c r="M201">
        <v>12000</v>
      </c>
      <c r="N201" t="b">
        <f t="shared" si="36"/>
        <v>1</v>
      </c>
    </row>
    <row r="202" spans="1:14" ht="14.25" x14ac:dyDescent="0.15">
      <c r="A202" t="str">
        <f t="shared" si="29"/>
        <v>653013</v>
      </c>
      <c r="B202" s="19" t="s">
        <v>639</v>
      </c>
      <c r="C202" s="19" t="s">
        <v>364</v>
      </c>
      <c r="D202" s="14" t="str">
        <f t="shared" si="30"/>
        <v>重度障害者等就労支援Ⅲ　6.5</v>
      </c>
      <c r="E202">
        <f t="shared" si="32"/>
        <v>13000</v>
      </c>
      <c r="F202">
        <f t="shared" si="31"/>
        <v>1300</v>
      </c>
      <c r="G202">
        <f t="shared" si="28"/>
        <v>390</v>
      </c>
      <c r="H202" t="str">
        <f t="shared" si="33"/>
        <v>重度障害者等就労支援Ⅲ　6.5</v>
      </c>
      <c r="I202" s="14" t="s">
        <v>75</v>
      </c>
      <c r="J202">
        <f t="shared" si="34"/>
        <v>13000</v>
      </c>
      <c r="K202">
        <f t="shared" si="35"/>
        <v>1300</v>
      </c>
      <c r="M202">
        <v>13000</v>
      </c>
      <c r="N202" t="b">
        <f t="shared" si="36"/>
        <v>1</v>
      </c>
    </row>
    <row r="203" spans="1:14" ht="14.25" x14ac:dyDescent="0.15">
      <c r="A203" t="str">
        <f t="shared" si="29"/>
        <v>653014</v>
      </c>
      <c r="B203" s="19" t="s">
        <v>639</v>
      </c>
      <c r="C203" s="19" t="s">
        <v>365</v>
      </c>
      <c r="D203" s="14" t="str">
        <f t="shared" si="30"/>
        <v>重度障害者等就労支援Ⅲ　7.0</v>
      </c>
      <c r="E203">
        <f t="shared" si="32"/>
        <v>14000</v>
      </c>
      <c r="F203">
        <f t="shared" si="31"/>
        <v>1400</v>
      </c>
      <c r="G203">
        <f t="shared" si="28"/>
        <v>420</v>
      </c>
      <c r="H203" t="str">
        <f t="shared" si="33"/>
        <v>重度障害者等就労支援Ⅲ　7.0</v>
      </c>
      <c r="I203" s="14" t="s">
        <v>76</v>
      </c>
      <c r="J203">
        <f t="shared" si="34"/>
        <v>14000</v>
      </c>
      <c r="K203">
        <f t="shared" si="35"/>
        <v>1400</v>
      </c>
      <c r="M203">
        <v>14000</v>
      </c>
      <c r="N203" t="b">
        <f t="shared" si="36"/>
        <v>1</v>
      </c>
    </row>
    <row r="204" spans="1:14" ht="14.25" x14ac:dyDescent="0.15">
      <c r="A204" t="str">
        <f t="shared" si="29"/>
        <v>653015</v>
      </c>
      <c r="B204" s="19" t="s">
        <v>639</v>
      </c>
      <c r="C204" s="19" t="s">
        <v>366</v>
      </c>
      <c r="D204" s="14" t="str">
        <f t="shared" si="30"/>
        <v>重度障害者等就労支援Ⅲ　7.5</v>
      </c>
      <c r="E204">
        <f t="shared" si="32"/>
        <v>15000</v>
      </c>
      <c r="F204">
        <f t="shared" si="31"/>
        <v>1500</v>
      </c>
      <c r="G204">
        <f t="shared" si="28"/>
        <v>450</v>
      </c>
      <c r="H204" t="str">
        <f t="shared" si="33"/>
        <v>重度障害者等就労支援Ⅲ　7.5</v>
      </c>
      <c r="I204" s="14" t="s">
        <v>77</v>
      </c>
      <c r="J204">
        <f t="shared" si="34"/>
        <v>15000</v>
      </c>
      <c r="K204">
        <f t="shared" si="35"/>
        <v>1500</v>
      </c>
      <c r="M204">
        <v>15000</v>
      </c>
      <c r="N204" t="b">
        <f t="shared" si="36"/>
        <v>1</v>
      </c>
    </row>
    <row r="205" spans="1:14" ht="14.25" x14ac:dyDescent="0.15">
      <c r="A205" t="str">
        <f t="shared" si="29"/>
        <v>653016</v>
      </c>
      <c r="B205" s="19" t="s">
        <v>639</v>
      </c>
      <c r="C205" s="19" t="s">
        <v>367</v>
      </c>
      <c r="D205" s="14" t="str">
        <f t="shared" si="30"/>
        <v>重度障害者等就労支援Ⅲ　8.0</v>
      </c>
      <c r="E205">
        <f t="shared" si="32"/>
        <v>16000</v>
      </c>
      <c r="F205">
        <f t="shared" si="31"/>
        <v>1600</v>
      </c>
      <c r="G205">
        <f t="shared" si="28"/>
        <v>480</v>
      </c>
      <c r="H205" t="str">
        <f t="shared" si="33"/>
        <v>重度障害者等就労支援Ⅲ　8.0</v>
      </c>
      <c r="I205" s="14" t="s">
        <v>78</v>
      </c>
      <c r="J205">
        <f t="shared" si="34"/>
        <v>16000</v>
      </c>
      <c r="K205">
        <f t="shared" si="35"/>
        <v>1600</v>
      </c>
      <c r="M205">
        <v>16000</v>
      </c>
      <c r="N205" t="b">
        <f t="shared" si="36"/>
        <v>1</v>
      </c>
    </row>
    <row r="206" spans="1:14" ht="14.25" x14ac:dyDescent="0.15">
      <c r="A206" t="str">
        <f t="shared" si="29"/>
        <v>653017</v>
      </c>
      <c r="B206" s="19" t="s">
        <v>639</v>
      </c>
      <c r="C206" s="19" t="s">
        <v>368</v>
      </c>
      <c r="D206" s="14" t="str">
        <f t="shared" si="30"/>
        <v>重度障害者等就労支援Ⅲ　8.5</v>
      </c>
      <c r="E206">
        <f t="shared" si="32"/>
        <v>17000</v>
      </c>
      <c r="F206">
        <f t="shared" si="31"/>
        <v>1700</v>
      </c>
      <c r="G206">
        <f t="shared" si="28"/>
        <v>510</v>
      </c>
      <c r="H206" t="str">
        <f t="shared" si="33"/>
        <v>重度障害者等就労支援Ⅲ　8.5</v>
      </c>
      <c r="I206" s="15" t="s">
        <v>80</v>
      </c>
      <c r="J206">
        <f t="shared" si="34"/>
        <v>17000</v>
      </c>
      <c r="K206">
        <f t="shared" si="35"/>
        <v>1700</v>
      </c>
      <c r="M206">
        <v>17000</v>
      </c>
      <c r="N206" t="b">
        <f t="shared" si="36"/>
        <v>1</v>
      </c>
    </row>
    <row r="207" spans="1:14" ht="14.25" x14ac:dyDescent="0.15">
      <c r="A207" t="str">
        <f t="shared" si="29"/>
        <v>653018</v>
      </c>
      <c r="B207" s="19" t="s">
        <v>639</v>
      </c>
      <c r="C207" s="19" t="s">
        <v>369</v>
      </c>
      <c r="D207" s="14" t="str">
        <f t="shared" si="30"/>
        <v>重度障害者等就労支援Ⅲ　9.0</v>
      </c>
      <c r="E207">
        <f t="shared" si="32"/>
        <v>18000</v>
      </c>
      <c r="F207">
        <f t="shared" si="31"/>
        <v>1800</v>
      </c>
      <c r="G207">
        <f t="shared" si="28"/>
        <v>540</v>
      </c>
      <c r="H207" t="str">
        <f t="shared" si="33"/>
        <v>重度障害者等就労支援Ⅲ　9.0</v>
      </c>
      <c r="I207" s="15" t="s">
        <v>81</v>
      </c>
      <c r="J207">
        <f t="shared" si="34"/>
        <v>18000</v>
      </c>
      <c r="K207">
        <f t="shared" si="35"/>
        <v>1800</v>
      </c>
      <c r="M207">
        <v>18000</v>
      </c>
      <c r="N207" t="b">
        <f t="shared" si="36"/>
        <v>1</v>
      </c>
    </row>
    <row r="208" spans="1:14" ht="14.25" x14ac:dyDescent="0.15">
      <c r="A208" t="str">
        <f t="shared" si="29"/>
        <v>653019</v>
      </c>
      <c r="B208" s="19" t="s">
        <v>639</v>
      </c>
      <c r="C208" s="19" t="s">
        <v>370</v>
      </c>
      <c r="D208" s="14" t="str">
        <f t="shared" si="30"/>
        <v>重度障害者等就労支援Ⅲ　9.5</v>
      </c>
      <c r="E208">
        <f t="shared" si="32"/>
        <v>19000</v>
      </c>
      <c r="F208">
        <f t="shared" si="31"/>
        <v>1900</v>
      </c>
      <c r="G208">
        <f t="shared" si="28"/>
        <v>570</v>
      </c>
      <c r="H208" t="str">
        <f t="shared" si="33"/>
        <v>重度障害者等就労支援Ⅲ　9.5</v>
      </c>
      <c r="I208" s="15" t="s">
        <v>82</v>
      </c>
      <c r="J208">
        <f t="shared" si="34"/>
        <v>19000</v>
      </c>
      <c r="K208">
        <f t="shared" si="35"/>
        <v>1900</v>
      </c>
      <c r="M208">
        <v>19000</v>
      </c>
      <c r="N208" t="b">
        <f t="shared" si="36"/>
        <v>1</v>
      </c>
    </row>
    <row r="209" spans="1:14" ht="14.25" x14ac:dyDescent="0.15">
      <c r="A209" t="str">
        <f t="shared" si="29"/>
        <v>653020</v>
      </c>
      <c r="B209" s="19" t="s">
        <v>639</v>
      </c>
      <c r="C209" s="19" t="s">
        <v>371</v>
      </c>
      <c r="D209" s="14" t="str">
        <f t="shared" si="30"/>
        <v>重度障害者等就労支援Ⅲ　10.0</v>
      </c>
      <c r="E209">
        <f t="shared" si="32"/>
        <v>20000</v>
      </c>
      <c r="F209">
        <f t="shared" si="31"/>
        <v>2000</v>
      </c>
      <c r="G209">
        <f t="shared" si="28"/>
        <v>600</v>
      </c>
      <c r="H209" t="str">
        <f t="shared" si="33"/>
        <v>重度障害者等就労支援Ⅲ　10.0</v>
      </c>
      <c r="I209" s="15" t="s">
        <v>83</v>
      </c>
      <c r="J209">
        <f t="shared" si="34"/>
        <v>20000</v>
      </c>
      <c r="K209">
        <f t="shared" si="35"/>
        <v>2000</v>
      </c>
      <c r="M209">
        <v>20000</v>
      </c>
      <c r="N209" t="b">
        <f t="shared" si="36"/>
        <v>1</v>
      </c>
    </row>
    <row r="210" spans="1:14" ht="14.25" x14ac:dyDescent="0.15">
      <c r="A210" t="str">
        <f t="shared" si="29"/>
        <v>653021</v>
      </c>
      <c r="B210" s="19" t="s">
        <v>639</v>
      </c>
      <c r="C210" s="19" t="s">
        <v>372</v>
      </c>
      <c r="D210" s="14" t="str">
        <f t="shared" si="30"/>
        <v>重度障害者等就労支援Ⅲ　10.5</v>
      </c>
      <c r="E210">
        <f t="shared" si="32"/>
        <v>21000</v>
      </c>
      <c r="F210">
        <f t="shared" si="31"/>
        <v>2100</v>
      </c>
      <c r="G210">
        <f t="shared" si="28"/>
        <v>630</v>
      </c>
      <c r="H210" t="str">
        <f t="shared" si="33"/>
        <v>重度障害者等就労支援Ⅲ　10.5</v>
      </c>
      <c r="I210" s="15" t="s">
        <v>84</v>
      </c>
      <c r="J210">
        <f t="shared" si="34"/>
        <v>21000</v>
      </c>
      <c r="K210">
        <f t="shared" si="35"/>
        <v>2100</v>
      </c>
      <c r="M210">
        <v>21000</v>
      </c>
      <c r="N210" t="b">
        <f t="shared" si="36"/>
        <v>1</v>
      </c>
    </row>
    <row r="211" spans="1:14" ht="14.25" x14ac:dyDescent="0.15">
      <c r="A211" t="str">
        <f t="shared" si="29"/>
        <v>653022</v>
      </c>
      <c r="B211" s="19" t="s">
        <v>639</v>
      </c>
      <c r="C211" s="19" t="s">
        <v>373</v>
      </c>
      <c r="D211" s="14" t="str">
        <f t="shared" si="30"/>
        <v>重度障害者等就労支援Ⅲ　11.0</v>
      </c>
      <c r="E211">
        <f t="shared" si="32"/>
        <v>22000</v>
      </c>
      <c r="F211">
        <f t="shared" si="31"/>
        <v>2200</v>
      </c>
      <c r="G211">
        <f t="shared" si="28"/>
        <v>660</v>
      </c>
      <c r="H211" t="str">
        <f t="shared" si="33"/>
        <v>重度障害者等就労支援Ⅲ　11.0</v>
      </c>
      <c r="I211" s="15" t="s">
        <v>85</v>
      </c>
      <c r="J211">
        <f t="shared" si="34"/>
        <v>22000</v>
      </c>
      <c r="K211">
        <f t="shared" si="35"/>
        <v>2200</v>
      </c>
      <c r="M211">
        <v>22000</v>
      </c>
      <c r="N211" t="b">
        <f t="shared" si="36"/>
        <v>1</v>
      </c>
    </row>
    <row r="212" spans="1:14" ht="14.25" x14ac:dyDescent="0.15">
      <c r="A212" t="str">
        <f t="shared" si="29"/>
        <v>653023</v>
      </c>
      <c r="B212" s="19" t="s">
        <v>639</v>
      </c>
      <c r="C212" s="19" t="s">
        <v>374</v>
      </c>
      <c r="D212" s="14" t="str">
        <f t="shared" si="30"/>
        <v>重度障害者等就労支援Ⅲ　11.5</v>
      </c>
      <c r="E212">
        <f t="shared" si="32"/>
        <v>23000</v>
      </c>
      <c r="F212">
        <f t="shared" si="31"/>
        <v>2300</v>
      </c>
      <c r="G212">
        <f t="shared" si="28"/>
        <v>690</v>
      </c>
      <c r="H212" t="str">
        <f t="shared" si="33"/>
        <v>重度障害者等就労支援Ⅲ　11.5</v>
      </c>
      <c r="I212" s="15" t="s">
        <v>86</v>
      </c>
      <c r="J212">
        <f t="shared" si="34"/>
        <v>23000</v>
      </c>
      <c r="K212">
        <f t="shared" si="35"/>
        <v>2300</v>
      </c>
      <c r="M212">
        <v>23000</v>
      </c>
      <c r="N212" t="b">
        <f t="shared" si="36"/>
        <v>1</v>
      </c>
    </row>
    <row r="213" spans="1:14" ht="14.25" x14ac:dyDescent="0.15">
      <c r="A213" t="str">
        <f t="shared" si="29"/>
        <v>653024</v>
      </c>
      <c r="B213" s="19" t="s">
        <v>639</v>
      </c>
      <c r="C213" s="19" t="s">
        <v>375</v>
      </c>
      <c r="D213" s="14" t="str">
        <f t="shared" si="30"/>
        <v>重度障害者等就労支援Ⅲ　12.0</v>
      </c>
      <c r="E213">
        <f t="shared" si="32"/>
        <v>24000</v>
      </c>
      <c r="F213">
        <f t="shared" si="31"/>
        <v>2400</v>
      </c>
      <c r="G213">
        <f t="shared" si="28"/>
        <v>720</v>
      </c>
      <c r="H213" t="str">
        <f t="shared" si="33"/>
        <v>重度障害者等就労支援Ⅲ　12.0</v>
      </c>
      <c r="I213" s="15" t="s">
        <v>87</v>
      </c>
      <c r="J213">
        <f t="shared" si="34"/>
        <v>24000</v>
      </c>
      <c r="K213">
        <f t="shared" si="35"/>
        <v>2400</v>
      </c>
      <c r="M213">
        <v>24000</v>
      </c>
      <c r="N213" t="b">
        <f t="shared" si="36"/>
        <v>1</v>
      </c>
    </row>
    <row r="214" spans="1:14" ht="14.25" x14ac:dyDescent="0.15">
      <c r="A214" t="str">
        <f t="shared" si="29"/>
        <v>653025</v>
      </c>
      <c r="B214" s="19" t="s">
        <v>639</v>
      </c>
      <c r="C214" s="19" t="s">
        <v>376</v>
      </c>
      <c r="D214" s="14" t="str">
        <f t="shared" si="30"/>
        <v>重度障害者等就労支援Ⅲ　12.5</v>
      </c>
      <c r="E214">
        <f t="shared" si="32"/>
        <v>25000</v>
      </c>
      <c r="F214">
        <f t="shared" si="31"/>
        <v>2500</v>
      </c>
      <c r="G214">
        <f t="shared" si="28"/>
        <v>750</v>
      </c>
      <c r="H214" t="str">
        <f t="shared" si="33"/>
        <v>重度障害者等就労支援Ⅲ　12.5</v>
      </c>
      <c r="I214" s="15" t="s">
        <v>88</v>
      </c>
      <c r="J214">
        <f t="shared" si="34"/>
        <v>25000</v>
      </c>
      <c r="K214">
        <f t="shared" si="35"/>
        <v>2500</v>
      </c>
      <c r="M214">
        <v>25000</v>
      </c>
      <c r="N214" t="b">
        <f t="shared" si="36"/>
        <v>1</v>
      </c>
    </row>
    <row r="215" spans="1:14" ht="14.25" x14ac:dyDescent="0.15">
      <c r="A215" t="str">
        <f t="shared" si="29"/>
        <v>653026</v>
      </c>
      <c r="B215" s="19" t="s">
        <v>639</v>
      </c>
      <c r="C215" s="19" t="s">
        <v>377</v>
      </c>
      <c r="D215" s="14" t="str">
        <f t="shared" si="30"/>
        <v>重度障害者等就労支援Ⅲ　13.0</v>
      </c>
      <c r="E215">
        <f t="shared" si="32"/>
        <v>26000</v>
      </c>
      <c r="F215">
        <f t="shared" si="31"/>
        <v>2600</v>
      </c>
      <c r="G215">
        <f t="shared" si="28"/>
        <v>780</v>
      </c>
      <c r="H215" t="str">
        <f t="shared" si="33"/>
        <v>重度障害者等就労支援Ⅲ　13.0</v>
      </c>
      <c r="I215" s="15" t="s">
        <v>89</v>
      </c>
      <c r="J215">
        <f t="shared" si="34"/>
        <v>26000</v>
      </c>
      <c r="K215">
        <f t="shared" si="35"/>
        <v>2600</v>
      </c>
      <c r="M215">
        <v>26000</v>
      </c>
      <c r="N215" t="b">
        <f t="shared" si="36"/>
        <v>1</v>
      </c>
    </row>
    <row r="216" spans="1:14" ht="14.25" x14ac:dyDescent="0.15">
      <c r="A216" t="str">
        <f t="shared" si="29"/>
        <v>653027</v>
      </c>
      <c r="B216" s="19" t="s">
        <v>639</v>
      </c>
      <c r="C216" s="19" t="s">
        <v>378</v>
      </c>
      <c r="D216" s="14" t="str">
        <f t="shared" si="30"/>
        <v>重度障害者等就労支援Ⅲ　13.5</v>
      </c>
      <c r="E216">
        <f t="shared" si="32"/>
        <v>27000</v>
      </c>
      <c r="F216">
        <f t="shared" si="31"/>
        <v>2700</v>
      </c>
      <c r="G216">
        <f t="shared" si="28"/>
        <v>810</v>
      </c>
      <c r="H216" t="str">
        <f t="shared" si="33"/>
        <v>重度障害者等就労支援Ⅲ　13.5</v>
      </c>
      <c r="I216" s="15" t="s">
        <v>90</v>
      </c>
      <c r="J216">
        <f t="shared" si="34"/>
        <v>27000</v>
      </c>
      <c r="K216">
        <f t="shared" si="35"/>
        <v>2700</v>
      </c>
      <c r="M216">
        <v>27000</v>
      </c>
      <c r="N216" t="b">
        <f t="shared" si="36"/>
        <v>1</v>
      </c>
    </row>
    <row r="217" spans="1:14" ht="14.25" x14ac:dyDescent="0.15">
      <c r="A217" t="str">
        <f t="shared" si="29"/>
        <v>653028</v>
      </c>
      <c r="B217" s="19" t="s">
        <v>639</v>
      </c>
      <c r="C217" s="19" t="s">
        <v>379</v>
      </c>
      <c r="D217" s="14" t="str">
        <f t="shared" si="30"/>
        <v>重度障害者等就労支援Ⅲ　14.0</v>
      </c>
      <c r="E217">
        <f t="shared" si="32"/>
        <v>28000</v>
      </c>
      <c r="F217">
        <f t="shared" si="31"/>
        <v>2800</v>
      </c>
      <c r="G217">
        <f t="shared" si="28"/>
        <v>840</v>
      </c>
      <c r="H217" t="str">
        <f t="shared" si="33"/>
        <v>重度障害者等就労支援Ⅲ　14.0</v>
      </c>
      <c r="I217" s="15" t="s">
        <v>91</v>
      </c>
      <c r="J217">
        <f t="shared" si="34"/>
        <v>28000</v>
      </c>
      <c r="K217">
        <f t="shared" si="35"/>
        <v>2800</v>
      </c>
      <c r="M217">
        <v>28000</v>
      </c>
      <c r="N217" t="b">
        <f t="shared" si="36"/>
        <v>1</v>
      </c>
    </row>
    <row r="218" spans="1:14" ht="14.25" x14ac:dyDescent="0.15">
      <c r="A218" t="str">
        <f t="shared" si="29"/>
        <v>653029</v>
      </c>
      <c r="B218" s="19" t="s">
        <v>639</v>
      </c>
      <c r="C218" s="19" t="s">
        <v>380</v>
      </c>
      <c r="D218" s="14" t="str">
        <f t="shared" si="30"/>
        <v>重度障害者等就労支援Ⅲ　14.5</v>
      </c>
      <c r="E218">
        <f t="shared" si="32"/>
        <v>29000</v>
      </c>
      <c r="F218">
        <f t="shared" si="31"/>
        <v>2900</v>
      </c>
      <c r="G218">
        <f t="shared" si="28"/>
        <v>870</v>
      </c>
      <c r="H218" t="str">
        <f t="shared" si="33"/>
        <v>重度障害者等就労支援Ⅲ　14.5</v>
      </c>
      <c r="I218" s="15" t="s">
        <v>92</v>
      </c>
      <c r="J218">
        <f t="shared" si="34"/>
        <v>29000</v>
      </c>
      <c r="K218">
        <f t="shared" si="35"/>
        <v>2900</v>
      </c>
      <c r="M218">
        <v>29000</v>
      </c>
      <c r="N218" t="b">
        <f t="shared" si="36"/>
        <v>1</v>
      </c>
    </row>
    <row r="219" spans="1:14" ht="14.25" x14ac:dyDescent="0.15">
      <c r="A219" t="str">
        <f t="shared" si="29"/>
        <v>653030</v>
      </c>
      <c r="B219" s="19" t="s">
        <v>639</v>
      </c>
      <c r="C219" s="19" t="s">
        <v>381</v>
      </c>
      <c r="D219" s="14" t="str">
        <f t="shared" si="30"/>
        <v>重度障害者等就労支援Ⅲ　15.0</v>
      </c>
      <c r="E219">
        <f t="shared" si="32"/>
        <v>30000</v>
      </c>
      <c r="F219">
        <f t="shared" si="31"/>
        <v>3000</v>
      </c>
      <c r="G219">
        <f t="shared" si="28"/>
        <v>900</v>
      </c>
      <c r="H219" t="str">
        <f t="shared" si="33"/>
        <v>重度障害者等就労支援Ⅲ　15.0</v>
      </c>
      <c r="I219" s="15" t="s">
        <v>93</v>
      </c>
      <c r="J219">
        <f t="shared" si="34"/>
        <v>30000</v>
      </c>
      <c r="K219">
        <f t="shared" si="35"/>
        <v>3000</v>
      </c>
      <c r="M219">
        <v>30000</v>
      </c>
      <c r="N219" t="b">
        <f t="shared" si="36"/>
        <v>1</v>
      </c>
    </row>
    <row r="220" spans="1:14" ht="14.25" x14ac:dyDescent="0.15">
      <c r="A220" t="str">
        <f t="shared" si="29"/>
        <v>653031</v>
      </c>
      <c r="B220" s="19" t="s">
        <v>639</v>
      </c>
      <c r="C220" s="19" t="s">
        <v>382</v>
      </c>
      <c r="D220" s="14" t="str">
        <f t="shared" si="30"/>
        <v>重度障害者等就労支援Ⅲ　15.5</v>
      </c>
      <c r="E220">
        <f t="shared" si="32"/>
        <v>31000</v>
      </c>
      <c r="F220">
        <f t="shared" si="31"/>
        <v>3100</v>
      </c>
      <c r="G220">
        <f t="shared" si="28"/>
        <v>930</v>
      </c>
      <c r="H220" t="str">
        <f t="shared" si="33"/>
        <v>重度障害者等就労支援Ⅲ　15.5</v>
      </c>
      <c r="I220" s="15" t="s">
        <v>94</v>
      </c>
      <c r="J220">
        <f t="shared" si="34"/>
        <v>31000</v>
      </c>
      <c r="K220">
        <f t="shared" si="35"/>
        <v>3100</v>
      </c>
      <c r="M220">
        <v>31000</v>
      </c>
      <c r="N220" t="b">
        <f t="shared" si="36"/>
        <v>1</v>
      </c>
    </row>
    <row r="221" spans="1:14" ht="14.25" x14ac:dyDescent="0.15">
      <c r="A221" t="str">
        <f t="shared" si="29"/>
        <v>653032</v>
      </c>
      <c r="B221" s="19" t="s">
        <v>639</v>
      </c>
      <c r="C221" s="19" t="s">
        <v>383</v>
      </c>
      <c r="D221" s="14" t="str">
        <f t="shared" si="30"/>
        <v>重度障害者等就労支援Ⅲ　16.0</v>
      </c>
      <c r="E221">
        <f t="shared" si="32"/>
        <v>32000</v>
      </c>
      <c r="F221">
        <f t="shared" si="31"/>
        <v>3200</v>
      </c>
      <c r="G221">
        <f t="shared" si="28"/>
        <v>960</v>
      </c>
      <c r="H221" t="str">
        <f t="shared" si="33"/>
        <v>重度障害者等就労支援Ⅲ　16.0</v>
      </c>
      <c r="I221" s="15" t="s">
        <v>95</v>
      </c>
      <c r="J221">
        <f t="shared" si="34"/>
        <v>32000</v>
      </c>
      <c r="K221">
        <f t="shared" si="35"/>
        <v>3200</v>
      </c>
      <c r="M221">
        <v>32000</v>
      </c>
      <c r="N221" t="b">
        <f t="shared" si="36"/>
        <v>1</v>
      </c>
    </row>
    <row r="222" spans="1:14" ht="14.25" x14ac:dyDescent="0.15">
      <c r="A222" t="str">
        <f t="shared" si="29"/>
        <v>653033</v>
      </c>
      <c r="B222" s="19" t="s">
        <v>639</v>
      </c>
      <c r="C222" s="19" t="s">
        <v>384</v>
      </c>
      <c r="D222" s="14" t="str">
        <f t="shared" si="30"/>
        <v>重度障害者等就労支援Ⅲ　16.5</v>
      </c>
      <c r="E222">
        <f t="shared" si="32"/>
        <v>33000</v>
      </c>
      <c r="F222">
        <f t="shared" si="31"/>
        <v>3300</v>
      </c>
      <c r="G222">
        <f t="shared" si="28"/>
        <v>990</v>
      </c>
      <c r="H222" t="str">
        <f t="shared" si="33"/>
        <v>重度障害者等就労支援Ⅲ　16.5</v>
      </c>
      <c r="I222" s="15" t="s">
        <v>96</v>
      </c>
      <c r="J222">
        <f t="shared" si="34"/>
        <v>33000</v>
      </c>
      <c r="K222">
        <f t="shared" si="35"/>
        <v>3300</v>
      </c>
      <c r="M222">
        <v>33000</v>
      </c>
      <c r="N222" t="b">
        <f t="shared" si="36"/>
        <v>1</v>
      </c>
    </row>
    <row r="223" spans="1:14" ht="14.25" x14ac:dyDescent="0.15">
      <c r="A223" t="str">
        <f t="shared" si="29"/>
        <v>653034</v>
      </c>
      <c r="B223" s="19" t="s">
        <v>639</v>
      </c>
      <c r="C223" s="19" t="s">
        <v>385</v>
      </c>
      <c r="D223" s="14" t="str">
        <f t="shared" si="30"/>
        <v>重度障害者等就労支援Ⅲ　17.0</v>
      </c>
      <c r="E223">
        <f t="shared" si="32"/>
        <v>34000</v>
      </c>
      <c r="F223">
        <f t="shared" si="31"/>
        <v>3400</v>
      </c>
      <c r="G223">
        <f t="shared" si="28"/>
        <v>1020</v>
      </c>
      <c r="H223" t="str">
        <f t="shared" si="33"/>
        <v>重度障害者等就労支援Ⅲ　17.0</v>
      </c>
      <c r="I223" s="15" t="s">
        <v>97</v>
      </c>
      <c r="J223">
        <f t="shared" si="34"/>
        <v>34000</v>
      </c>
      <c r="K223">
        <f t="shared" si="35"/>
        <v>3400</v>
      </c>
      <c r="M223">
        <v>34000</v>
      </c>
      <c r="N223" t="b">
        <f t="shared" si="36"/>
        <v>1</v>
      </c>
    </row>
    <row r="224" spans="1:14" ht="14.25" x14ac:dyDescent="0.15">
      <c r="A224" t="str">
        <f t="shared" si="29"/>
        <v>653035</v>
      </c>
      <c r="B224" s="19" t="s">
        <v>639</v>
      </c>
      <c r="C224" s="19" t="s">
        <v>386</v>
      </c>
      <c r="D224" s="14" t="str">
        <f t="shared" si="30"/>
        <v>重度障害者等就労支援Ⅲ　17.5</v>
      </c>
      <c r="E224">
        <f t="shared" si="32"/>
        <v>35000</v>
      </c>
      <c r="F224">
        <f t="shared" si="31"/>
        <v>3500</v>
      </c>
      <c r="G224">
        <f t="shared" si="28"/>
        <v>1050</v>
      </c>
      <c r="H224" t="str">
        <f t="shared" si="33"/>
        <v>重度障害者等就労支援Ⅲ　17.5</v>
      </c>
      <c r="I224" s="15" t="s">
        <v>98</v>
      </c>
      <c r="J224">
        <f t="shared" si="34"/>
        <v>35000</v>
      </c>
      <c r="K224">
        <f t="shared" si="35"/>
        <v>3500</v>
      </c>
      <c r="M224">
        <v>35000</v>
      </c>
      <c r="N224" t="b">
        <f t="shared" si="36"/>
        <v>1</v>
      </c>
    </row>
    <row r="225" spans="1:14" ht="14.25" x14ac:dyDescent="0.15">
      <c r="A225" t="str">
        <f t="shared" si="29"/>
        <v>653036</v>
      </c>
      <c r="B225" s="19" t="s">
        <v>639</v>
      </c>
      <c r="C225" s="19" t="s">
        <v>387</v>
      </c>
      <c r="D225" s="14" t="str">
        <f t="shared" si="30"/>
        <v>重度障害者等就労支援Ⅲ　18.0</v>
      </c>
      <c r="E225">
        <f t="shared" si="32"/>
        <v>36000</v>
      </c>
      <c r="F225">
        <f t="shared" si="31"/>
        <v>3600</v>
      </c>
      <c r="G225">
        <f t="shared" si="28"/>
        <v>1080</v>
      </c>
      <c r="H225" t="str">
        <f t="shared" si="33"/>
        <v>重度障害者等就労支援Ⅲ　18.0</v>
      </c>
      <c r="I225" s="15" t="s">
        <v>99</v>
      </c>
      <c r="J225">
        <f t="shared" si="34"/>
        <v>36000</v>
      </c>
      <c r="K225">
        <f t="shared" si="35"/>
        <v>3600</v>
      </c>
      <c r="M225">
        <v>36000</v>
      </c>
      <c r="N225" t="b">
        <f t="shared" si="36"/>
        <v>1</v>
      </c>
    </row>
    <row r="226" spans="1:14" ht="14.25" x14ac:dyDescent="0.15">
      <c r="A226" t="str">
        <f t="shared" si="29"/>
        <v>653037</v>
      </c>
      <c r="B226" s="19" t="s">
        <v>639</v>
      </c>
      <c r="C226" s="19" t="s">
        <v>388</v>
      </c>
      <c r="D226" s="14" t="str">
        <f t="shared" si="30"/>
        <v>重度障害者等就労支援Ⅲ　18.5</v>
      </c>
      <c r="E226">
        <f t="shared" si="32"/>
        <v>37000</v>
      </c>
      <c r="F226">
        <f t="shared" si="31"/>
        <v>3700</v>
      </c>
      <c r="G226">
        <f t="shared" si="28"/>
        <v>1110</v>
      </c>
      <c r="H226" t="str">
        <f t="shared" si="33"/>
        <v>重度障害者等就労支援Ⅲ　18.5</v>
      </c>
      <c r="I226" s="15" t="s">
        <v>100</v>
      </c>
      <c r="J226">
        <f t="shared" si="34"/>
        <v>37000</v>
      </c>
      <c r="K226">
        <f t="shared" si="35"/>
        <v>3700</v>
      </c>
      <c r="M226">
        <v>37000</v>
      </c>
      <c r="N226" t="b">
        <f t="shared" si="36"/>
        <v>1</v>
      </c>
    </row>
    <row r="227" spans="1:14" ht="14.25" x14ac:dyDescent="0.15">
      <c r="A227" t="str">
        <f t="shared" si="29"/>
        <v>653038</v>
      </c>
      <c r="B227" s="19" t="s">
        <v>639</v>
      </c>
      <c r="C227" s="19" t="s">
        <v>389</v>
      </c>
      <c r="D227" s="14" t="str">
        <f t="shared" si="30"/>
        <v>重度障害者等就労支援Ⅲ　19.0</v>
      </c>
      <c r="E227">
        <f t="shared" si="32"/>
        <v>38000</v>
      </c>
      <c r="F227">
        <f t="shared" si="31"/>
        <v>3800</v>
      </c>
      <c r="G227">
        <f t="shared" si="28"/>
        <v>1140</v>
      </c>
      <c r="H227" t="str">
        <f t="shared" si="33"/>
        <v>重度障害者等就労支援Ⅲ　19.0</v>
      </c>
      <c r="I227" s="15" t="s">
        <v>101</v>
      </c>
      <c r="J227">
        <f t="shared" si="34"/>
        <v>38000</v>
      </c>
      <c r="K227">
        <f t="shared" si="35"/>
        <v>3800</v>
      </c>
      <c r="M227">
        <v>38000</v>
      </c>
      <c r="N227" t="b">
        <f t="shared" si="36"/>
        <v>1</v>
      </c>
    </row>
    <row r="228" spans="1:14" ht="14.25" x14ac:dyDescent="0.15">
      <c r="A228" t="str">
        <f t="shared" si="29"/>
        <v>653039</v>
      </c>
      <c r="B228" s="19" t="s">
        <v>639</v>
      </c>
      <c r="C228" s="19" t="s">
        <v>390</v>
      </c>
      <c r="D228" s="14" t="str">
        <f t="shared" si="30"/>
        <v>重度障害者等就労支援Ⅲ　19.5</v>
      </c>
      <c r="E228">
        <f t="shared" si="32"/>
        <v>39000</v>
      </c>
      <c r="F228">
        <f t="shared" si="31"/>
        <v>3900</v>
      </c>
      <c r="G228">
        <f t="shared" si="28"/>
        <v>1170</v>
      </c>
      <c r="H228" t="str">
        <f t="shared" si="33"/>
        <v>重度障害者等就労支援Ⅲ　19.5</v>
      </c>
      <c r="I228" s="15" t="s">
        <v>102</v>
      </c>
      <c r="J228">
        <f t="shared" si="34"/>
        <v>39000</v>
      </c>
      <c r="K228">
        <f t="shared" si="35"/>
        <v>3900</v>
      </c>
      <c r="M228">
        <v>39000</v>
      </c>
      <c r="N228" t="b">
        <f t="shared" si="36"/>
        <v>1</v>
      </c>
    </row>
    <row r="229" spans="1:14" ht="14.25" x14ac:dyDescent="0.15">
      <c r="A229" t="str">
        <f t="shared" si="29"/>
        <v>653040</v>
      </c>
      <c r="B229" s="19" t="s">
        <v>639</v>
      </c>
      <c r="C229" s="19" t="s">
        <v>391</v>
      </c>
      <c r="D229" s="14" t="str">
        <f t="shared" si="30"/>
        <v>重度障害者等就労支援Ⅲ　20.0</v>
      </c>
      <c r="E229">
        <f t="shared" si="32"/>
        <v>40000</v>
      </c>
      <c r="F229">
        <f t="shared" si="31"/>
        <v>4000</v>
      </c>
      <c r="G229">
        <f t="shared" si="28"/>
        <v>1200</v>
      </c>
      <c r="H229" t="str">
        <f t="shared" si="33"/>
        <v>重度障害者等就労支援Ⅲ　20.0</v>
      </c>
      <c r="I229" s="15" t="s">
        <v>103</v>
      </c>
      <c r="J229">
        <f t="shared" si="34"/>
        <v>40000</v>
      </c>
      <c r="K229">
        <f t="shared" si="35"/>
        <v>4000</v>
      </c>
      <c r="M229">
        <v>40000</v>
      </c>
      <c r="N229" t="b">
        <f t="shared" si="36"/>
        <v>1</v>
      </c>
    </row>
    <row r="230" spans="1:14" ht="14.25" x14ac:dyDescent="0.15">
      <c r="A230" t="str">
        <f t="shared" si="29"/>
        <v>653041</v>
      </c>
      <c r="B230" s="19" t="s">
        <v>639</v>
      </c>
      <c r="C230" s="19" t="s">
        <v>392</v>
      </c>
      <c r="D230" s="14" t="str">
        <f t="shared" si="30"/>
        <v>重度障害者等就労支援Ⅲ　20.5</v>
      </c>
      <c r="E230">
        <f t="shared" si="32"/>
        <v>41000</v>
      </c>
      <c r="F230">
        <f t="shared" si="31"/>
        <v>4100</v>
      </c>
      <c r="G230">
        <f t="shared" si="28"/>
        <v>1230</v>
      </c>
      <c r="H230" t="str">
        <f t="shared" si="33"/>
        <v>重度障害者等就労支援Ⅲ　20.5</v>
      </c>
      <c r="I230" s="15" t="s">
        <v>104</v>
      </c>
      <c r="J230">
        <f t="shared" si="34"/>
        <v>41000</v>
      </c>
      <c r="K230">
        <f t="shared" si="35"/>
        <v>4100</v>
      </c>
      <c r="M230">
        <v>41000</v>
      </c>
      <c r="N230" t="b">
        <f t="shared" si="36"/>
        <v>1</v>
      </c>
    </row>
    <row r="231" spans="1:14" ht="14.25" x14ac:dyDescent="0.15">
      <c r="A231" t="str">
        <f t="shared" si="29"/>
        <v>653042</v>
      </c>
      <c r="B231" s="19" t="s">
        <v>639</v>
      </c>
      <c r="C231" s="19" t="s">
        <v>393</v>
      </c>
      <c r="D231" s="14" t="str">
        <f t="shared" si="30"/>
        <v>重度障害者等就労支援Ⅲ　21.0</v>
      </c>
      <c r="E231">
        <f t="shared" si="32"/>
        <v>42000</v>
      </c>
      <c r="F231">
        <f t="shared" si="31"/>
        <v>4200</v>
      </c>
      <c r="G231">
        <f t="shared" si="28"/>
        <v>1260</v>
      </c>
      <c r="H231" t="str">
        <f t="shared" si="33"/>
        <v>重度障害者等就労支援Ⅲ　21.0</v>
      </c>
      <c r="I231" s="15" t="s">
        <v>105</v>
      </c>
      <c r="J231">
        <f t="shared" si="34"/>
        <v>42000</v>
      </c>
      <c r="K231">
        <f t="shared" si="35"/>
        <v>4200</v>
      </c>
      <c r="M231">
        <v>42000</v>
      </c>
      <c r="N231" t="b">
        <f t="shared" si="36"/>
        <v>1</v>
      </c>
    </row>
    <row r="232" spans="1:14" ht="14.25" x14ac:dyDescent="0.15">
      <c r="A232" t="str">
        <f t="shared" si="29"/>
        <v>653043</v>
      </c>
      <c r="B232" s="19" t="s">
        <v>639</v>
      </c>
      <c r="C232" s="19" t="s">
        <v>394</v>
      </c>
      <c r="D232" s="14" t="str">
        <f t="shared" si="30"/>
        <v>重度障害者等就労支援Ⅲ　21.5</v>
      </c>
      <c r="E232">
        <f t="shared" si="32"/>
        <v>43000</v>
      </c>
      <c r="F232">
        <f t="shared" si="31"/>
        <v>4300</v>
      </c>
      <c r="G232">
        <f t="shared" si="28"/>
        <v>1290</v>
      </c>
      <c r="H232" t="str">
        <f t="shared" si="33"/>
        <v>重度障害者等就労支援Ⅲ　21.5</v>
      </c>
      <c r="I232" s="15" t="s">
        <v>106</v>
      </c>
      <c r="J232">
        <f t="shared" si="34"/>
        <v>43000</v>
      </c>
      <c r="K232">
        <f t="shared" si="35"/>
        <v>4300</v>
      </c>
      <c r="M232">
        <v>43000</v>
      </c>
      <c r="N232" t="b">
        <f t="shared" si="36"/>
        <v>1</v>
      </c>
    </row>
    <row r="233" spans="1:14" ht="14.25" x14ac:dyDescent="0.15">
      <c r="A233" t="str">
        <f t="shared" si="29"/>
        <v>653044</v>
      </c>
      <c r="B233" s="19" t="s">
        <v>639</v>
      </c>
      <c r="C233" s="19" t="s">
        <v>395</v>
      </c>
      <c r="D233" s="14" t="str">
        <f t="shared" si="30"/>
        <v>重度障害者等就労支援Ⅲ　22.0</v>
      </c>
      <c r="E233">
        <f t="shared" si="32"/>
        <v>44000</v>
      </c>
      <c r="F233">
        <f t="shared" si="31"/>
        <v>4400</v>
      </c>
      <c r="G233">
        <f t="shared" si="28"/>
        <v>1320</v>
      </c>
      <c r="H233" t="str">
        <f t="shared" si="33"/>
        <v>重度障害者等就労支援Ⅲ　22.0</v>
      </c>
      <c r="I233" s="15" t="s">
        <v>107</v>
      </c>
      <c r="J233">
        <f t="shared" si="34"/>
        <v>44000</v>
      </c>
      <c r="K233">
        <f t="shared" si="35"/>
        <v>4400</v>
      </c>
      <c r="M233">
        <v>44000</v>
      </c>
      <c r="N233" t="b">
        <f t="shared" si="36"/>
        <v>1</v>
      </c>
    </row>
    <row r="234" spans="1:14" ht="14.25" x14ac:dyDescent="0.15">
      <c r="A234" t="str">
        <f t="shared" si="29"/>
        <v>653045</v>
      </c>
      <c r="B234" s="19" t="s">
        <v>639</v>
      </c>
      <c r="C234" s="19" t="s">
        <v>396</v>
      </c>
      <c r="D234" s="14" t="str">
        <f t="shared" si="30"/>
        <v>重度障害者等就労支援Ⅲ　22.5</v>
      </c>
      <c r="E234">
        <f t="shared" si="32"/>
        <v>45000</v>
      </c>
      <c r="F234">
        <f t="shared" si="31"/>
        <v>4500</v>
      </c>
      <c r="G234">
        <f t="shared" si="28"/>
        <v>1350</v>
      </c>
      <c r="H234" t="str">
        <f t="shared" si="33"/>
        <v>重度障害者等就労支援Ⅲ　22.5</v>
      </c>
      <c r="I234" s="15" t="s">
        <v>108</v>
      </c>
      <c r="J234">
        <f t="shared" si="34"/>
        <v>45000</v>
      </c>
      <c r="K234">
        <f t="shared" si="35"/>
        <v>4500</v>
      </c>
      <c r="M234">
        <v>45000</v>
      </c>
      <c r="N234" t="b">
        <f t="shared" si="36"/>
        <v>1</v>
      </c>
    </row>
    <row r="235" spans="1:14" ht="14.25" x14ac:dyDescent="0.15">
      <c r="A235" t="str">
        <f t="shared" si="29"/>
        <v>653046</v>
      </c>
      <c r="B235" s="19" t="s">
        <v>639</v>
      </c>
      <c r="C235" s="19" t="s">
        <v>397</v>
      </c>
      <c r="D235" s="14" t="str">
        <f t="shared" si="30"/>
        <v>重度障害者等就労支援Ⅲ　23.0</v>
      </c>
      <c r="E235">
        <f t="shared" si="32"/>
        <v>46000</v>
      </c>
      <c r="F235">
        <f t="shared" si="31"/>
        <v>4600</v>
      </c>
      <c r="G235">
        <f t="shared" si="28"/>
        <v>1380</v>
      </c>
      <c r="H235" t="str">
        <f t="shared" si="33"/>
        <v>重度障害者等就労支援Ⅲ　23.0</v>
      </c>
      <c r="I235" s="15" t="s">
        <v>109</v>
      </c>
      <c r="J235">
        <f t="shared" si="34"/>
        <v>46000</v>
      </c>
      <c r="K235">
        <f t="shared" si="35"/>
        <v>4600</v>
      </c>
      <c r="M235">
        <v>46000</v>
      </c>
      <c r="N235" t="b">
        <f t="shared" si="36"/>
        <v>1</v>
      </c>
    </row>
    <row r="236" spans="1:14" ht="14.25" x14ac:dyDescent="0.15">
      <c r="A236" t="str">
        <f t="shared" si="29"/>
        <v>653047</v>
      </c>
      <c r="B236" s="19" t="s">
        <v>639</v>
      </c>
      <c r="C236" s="19" t="s">
        <v>398</v>
      </c>
      <c r="D236" s="14" t="str">
        <f t="shared" si="30"/>
        <v>重度障害者等就労支援Ⅲ　23.5</v>
      </c>
      <c r="E236">
        <f t="shared" si="32"/>
        <v>47000</v>
      </c>
      <c r="F236">
        <f t="shared" si="31"/>
        <v>4700</v>
      </c>
      <c r="G236">
        <f t="shared" si="28"/>
        <v>1410</v>
      </c>
      <c r="H236" t="str">
        <f t="shared" si="33"/>
        <v>重度障害者等就労支援Ⅲ　23.5</v>
      </c>
      <c r="I236" s="15" t="s">
        <v>110</v>
      </c>
      <c r="J236">
        <f t="shared" si="34"/>
        <v>47000</v>
      </c>
      <c r="K236">
        <f t="shared" si="35"/>
        <v>4700</v>
      </c>
      <c r="M236">
        <v>47000</v>
      </c>
      <c r="N236" t="b">
        <f t="shared" si="36"/>
        <v>1</v>
      </c>
    </row>
    <row r="237" spans="1:14" ht="14.25" x14ac:dyDescent="0.15">
      <c r="A237" t="str">
        <f t="shared" si="29"/>
        <v>653048</v>
      </c>
      <c r="B237" s="19" t="s">
        <v>639</v>
      </c>
      <c r="C237" s="19" t="s">
        <v>399</v>
      </c>
      <c r="D237" s="14" t="str">
        <f t="shared" si="30"/>
        <v>重度障害者等就労支援Ⅲ　24.0</v>
      </c>
      <c r="E237">
        <f t="shared" si="32"/>
        <v>48000</v>
      </c>
      <c r="F237">
        <f t="shared" si="31"/>
        <v>4800</v>
      </c>
      <c r="G237">
        <f t="shared" si="28"/>
        <v>1440</v>
      </c>
      <c r="H237" t="str">
        <f t="shared" si="33"/>
        <v>重度障害者等就労支援Ⅲ　24.0</v>
      </c>
      <c r="I237" s="15" t="s">
        <v>111</v>
      </c>
      <c r="J237">
        <f t="shared" si="34"/>
        <v>48000</v>
      </c>
      <c r="K237">
        <f t="shared" si="35"/>
        <v>4800</v>
      </c>
      <c r="M237">
        <v>48000</v>
      </c>
      <c r="N237" t="b">
        <f t="shared" si="36"/>
        <v>1</v>
      </c>
    </row>
    <row r="238" spans="1:14" ht="14.25" x14ac:dyDescent="0.15">
      <c r="A238" t="str">
        <f t="shared" si="29"/>
        <v>653102</v>
      </c>
      <c r="B238" s="19" t="s">
        <v>639</v>
      </c>
      <c r="C238" s="19" t="s">
        <v>400</v>
      </c>
      <c r="D238" s="14" t="str">
        <f t="shared" si="30"/>
        <v>重度障害者等就労支援Ⅲ　1.0　二人</v>
      </c>
      <c r="E238">
        <f t="shared" si="32"/>
        <v>2000</v>
      </c>
      <c r="F238">
        <f t="shared" si="31"/>
        <v>200</v>
      </c>
      <c r="G238">
        <v>60</v>
      </c>
      <c r="H238" t="str">
        <f t="shared" si="33"/>
        <v>重度障害者等就労支援Ⅲ　1.0　二人</v>
      </c>
      <c r="I238" s="14" t="s">
        <v>79</v>
      </c>
      <c r="J238">
        <f t="shared" si="34"/>
        <v>2000</v>
      </c>
      <c r="K238">
        <f t="shared" si="35"/>
        <v>200</v>
      </c>
      <c r="M238">
        <v>2000</v>
      </c>
      <c r="N238" t="b">
        <f t="shared" si="36"/>
        <v>1</v>
      </c>
    </row>
    <row r="239" spans="1:14" ht="14.25" x14ac:dyDescent="0.15">
      <c r="A239" t="str">
        <f t="shared" si="29"/>
        <v>653103</v>
      </c>
      <c r="B239" s="19" t="s">
        <v>639</v>
      </c>
      <c r="C239" s="19" t="s">
        <v>401</v>
      </c>
      <c r="D239" s="14" t="str">
        <f t="shared" si="30"/>
        <v>重度障害者等就労支援Ⅲ　1.5　二人</v>
      </c>
      <c r="E239">
        <f t="shared" si="32"/>
        <v>3000</v>
      </c>
      <c r="F239">
        <f t="shared" si="31"/>
        <v>300</v>
      </c>
      <c r="G239">
        <f t="shared" ref="G239:G284" si="37">G238+30</f>
        <v>90</v>
      </c>
      <c r="H239" t="str">
        <f t="shared" si="33"/>
        <v>重度障害者等就労支援Ⅲ　1.5　二人</v>
      </c>
      <c r="I239" s="14" t="s">
        <v>65</v>
      </c>
      <c r="J239">
        <f t="shared" si="34"/>
        <v>3000</v>
      </c>
      <c r="K239">
        <f t="shared" si="35"/>
        <v>300</v>
      </c>
      <c r="M239">
        <v>3000</v>
      </c>
      <c r="N239" t="b">
        <f t="shared" si="36"/>
        <v>1</v>
      </c>
    </row>
    <row r="240" spans="1:14" ht="14.25" x14ac:dyDescent="0.15">
      <c r="A240" t="str">
        <f t="shared" si="29"/>
        <v>653104</v>
      </c>
      <c r="B240" s="19" t="s">
        <v>639</v>
      </c>
      <c r="C240" s="19" t="s">
        <v>402</v>
      </c>
      <c r="D240" s="14" t="str">
        <f t="shared" si="30"/>
        <v>重度障害者等就労支援Ⅲ　2.0　二人</v>
      </c>
      <c r="E240">
        <f t="shared" si="32"/>
        <v>4000</v>
      </c>
      <c r="F240">
        <f t="shared" si="31"/>
        <v>400</v>
      </c>
      <c r="G240">
        <f t="shared" si="37"/>
        <v>120</v>
      </c>
      <c r="H240" t="str">
        <f t="shared" si="33"/>
        <v>重度障害者等就労支援Ⅲ　2.0　二人</v>
      </c>
      <c r="I240" s="14" t="s">
        <v>66</v>
      </c>
      <c r="J240">
        <f t="shared" si="34"/>
        <v>4000</v>
      </c>
      <c r="K240">
        <f t="shared" si="35"/>
        <v>400</v>
      </c>
      <c r="M240">
        <v>4000</v>
      </c>
      <c r="N240" t="b">
        <f t="shared" si="36"/>
        <v>1</v>
      </c>
    </row>
    <row r="241" spans="1:14" ht="14.25" x14ac:dyDescent="0.15">
      <c r="A241" t="str">
        <f t="shared" si="29"/>
        <v>653105</v>
      </c>
      <c r="B241" s="19" t="s">
        <v>639</v>
      </c>
      <c r="C241" s="19" t="s">
        <v>403</v>
      </c>
      <c r="D241" s="14" t="str">
        <f t="shared" si="30"/>
        <v>重度障害者等就労支援Ⅲ　2.5　二人</v>
      </c>
      <c r="E241">
        <f t="shared" si="32"/>
        <v>5000</v>
      </c>
      <c r="F241">
        <f t="shared" si="31"/>
        <v>500</v>
      </c>
      <c r="G241">
        <f t="shared" si="37"/>
        <v>150</v>
      </c>
      <c r="H241" t="str">
        <f t="shared" si="33"/>
        <v>重度障害者等就労支援Ⅲ　2.5　二人</v>
      </c>
      <c r="I241" s="14" t="s">
        <v>67</v>
      </c>
      <c r="J241">
        <f t="shared" si="34"/>
        <v>5000</v>
      </c>
      <c r="K241">
        <f t="shared" si="35"/>
        <v>500</v>
      </c>
      <c r="M241">
        <v>5000</v>
      </c>
      <c r="N241" t="b">
        <f t="shared" si="36"/>
        <v>1</v>
      </c>
    </row>
    <row r="242" spans="1:14" ht="14.25" x14ac:dyDescent="0.15">
      <c r="A242" t="str">
        <f t="shared" si="29"/>
        <v>653106</v>
      </c>
      <c r="B242" s="19" t="s">
        <v>639</v>
      </c>
      <c r="C242" s="19" t="s">
        <v>404</v>
      </c>
      <c r="D242" s="14" t="str">
        <f t="shared" si="30"/>
        <v>重度障害者等就労支援Ⅲ　3.0　二人</v>
      </c>
      <c r="E242">
        <f t="shared" si="32"/>
        <v>6000</v>
      </c>
      <c r="F242">
        <f t="shared" si="31"/>
        <v>600</v>
      </c>
      <c r="G242">
        <f t="shared" si="37"/>
        <v>180</v>
      </c>
      <c r="H242" t="str">
        <f t="shared" si="33"/>
        <v>重度障害者等就労支援Ⅲ　3.0　二人</v>
      </c>
      <c r="I242" s="14" t="s">
        <v>68</v>
      </c>
      <c r="J242">
        <f t="shared" si="34"/>
        <v>6000</v>
      </c>
      <c r="K242">
        <f t="shared" si="35"/>
        <v>600</v>
      </c>
      <c r="M242">
        <v>6000</v>
      </c>
      <c r="N242" t="b">
        <f t="shared" si="36"/>
        <v>1</v>
      </c>
    </row>
    <row r="243" spans="1:14" ht="14.25" x14ac:dyDescent="0.15">
      <c r="A243" t="str">
        <f t="shared" si="29"/>
        <v>653107</v>
      </c>
      <c r="B243" s="19" t="s">
        <v>639</v>
      </c>
      <c r="C243" s="19" t="s">
        <v>405</v>
      </c>
      <c r="D243" s="14" t="str">
        <f t="shared" si="30"/>
        <v>重度障害者等就労支援Ⅲ　3.5　二人</v>
      </c>
      <c r="E243">
        <f t="shared" si="32"/>
        <v>7000</v>
      </c>
      <c r="F243">
        <f t="shared" si="31"/>
        <v>700</v>
      </c>
      <c r="G243">
        <f t="shared" si="37"/>
        <v>210</v>
      </c>
      <c r="H243" t="str">
        <f t="shared" si="33"/>
        <v>重度障害者等就労支援Ⅲ　3.5　二人</v>
      </c>
      <c r="I243" s="14" t="s">
        <v>69</v>
      </c>
      <c r="J243">
        <f t="shared" si="34"/>
        <v>7000</v>
      </c>
      <c r="K243">
        <f t="shared" si="35"/>
        <v>700</v>
      </c>
      <c r="M243">
        <v>7000</v>
      </c>
      <c r="N243" t="b">
        <f t="shared" si="36"/>
        <v>1</v>
      </c>
    </row>
    <row r="244" spans="1:14" ht="14.25" x14ac:dyDescent="0.15">
      <c r="A244" t="str">
        <f t="shared" si="29"/>
        <v>653108</v>
      </c>
      <c r="B244" s="19" t="s">
        <v>639</v>
      </c>
      <c r="C244" s="19" t="s">
        <v>406</v>
      </c>
      <c r="D244" s="14" t="str">
        <f t="shared" si="30"/>
        <v>重度障害者等就労支援Ⅲ　4.0　二人</v>
      </c>
      <c r="E244">
        <f t="shared" si="32"/>
        <v>8000</v>
      </c>
      <c r="F244">
        <f t="shared" si="31"/>
        <v>800</v>
      </c>
      <c r="G244">
        <f t="shared" si="37"/>
        <v>240</v>
      </c>
      <c r="H244" t="str">
        <f t="shared" si="33"/>
        <v>重度障害者等就労支援Ⅲ　4.0　二人</v>
      </c>
      <c r="I244" s="14" t="s">
        <v>70</v>
      </c>
      <c r="J244">
        <f t="shared" si="34"/>
        <v>8000</v>
      </c>
      <c r="K244">
        <f t="shared" si="35"/>
        <v>800</v>
      </c>
      <c r="M244">
        <v>8000</v>
      </c>
      <c r="N244" t="b">
        <f t="shared" si="36"/>
        <v>1</v>
      </c>
    </row>
    <row r="245" spans="1:14" ht="14.25" x14ac:dyDescent="0.15">
      <c r="A245" t="str">
        <f t="shared" si="29"/>
        <v>653109</v>
      </c>
      <c r="B245" s="19" t="s">
        <v>639</v>
      </c>
      <c r="C245" s="19" t="s">
        <v>407</v>
      </c>
      <c r="D245" s="14" t="str">
        <f t="shared" si="30"/>
        <v>重度障害者等就労支援Ⅲ　4.5　二人</v>
      </c>
      <c r="E245">
        <f t="shared" si="32"/>
        <v>9000</v>
      </c>
      <c r="F245">
        <f t="shared" si="31"/>
        <v>900</v>
      </c>
      <c r="G245">
        <f t="shared" si="37"/>
        <v>270</v>
      </c>
      <c r="H245" t="str">
        <f t="shared" si="33"/>
        <v>重度障害者等就労支援Ⅲ　4.5　二人</v>
      </c>
      <c r="I245" s="14" t="s">
        <v>71</v>
      </c>
      <c r="J245">
        <f t="shared" si="34"/>
        <v>9000</v>
      </c>
      <c r="K245">
        <f t="shared" si="35"/>
        <v>900</v>
      </c>
      <c r="M245">
        <v>9000</v>
      </c>
      <c r="N245" t="b">
        <f t="shared" si="36"/>
        <v>1</v>
      </c>
    </row>
    <row r="246" spans="1:14" ht="14.25" x14ac:dyDescent="0.15">
      <c r="A246" t="str">
        <f t="shared" si="29"/>
        <v>653110</v>
      </c>
      <c r="B246" s="19" t="s">
        <v>639</v>
      </c>
      <c r="C246" s="19" t="s">
        <v>408</v>
      </c>
      <c r="D246" s="14" t="str">
        <f t="shared" si="30"/>
        <v>重度障害者等就労支援Ⅲ　5.0　二人</v>
      </c>
      <c r="E246">
        <f t="shared" si="32"/>
        <v>10000</v>
      </c>
      <c r="F246">
        <f t="shared" si="31"/>
        <v>1000</v>
      </c>
      <c r="G246">
        <f t="shared" si="37"/>
        <v>300</v>
      </c>
      <c r="H246" t="str">
        <f t="shared" si="33"/>
        <v>重度障害者等就労支援Ⅲ　5.0　二人</v>
      </c>
      <c r="I246" s="14" t="s">
        <v>72</v>
      </c>
      <c r="J246">
        <f t="shared" si="34"/>
        <v>10000</v>
      </c>
      <c r="K246">
        <f t="shared" si="35"/>
        <v>1000</v>
      </c>
      <c r="M246">
        <v>10000</v>
      </c>
      <c r="N246" t="b">
        <f t="shared" si="36"/>
        <v>1</v>
      </c>
    </row>
    <row r="247" spans="1:14" ht="14.25" x14ac:dyDescent="0.15">
      <c r="A247" t="str">
        <f t="shared" si="29"/>
        <v>653111</v>
      </c>
      <c r="B247" s="19" t="s">
        <v>639</v>
      </c>
      <c r="C247" s="19" t="s">
        <v>409</v>
      </c>
      <c r="D247" s="14" t="str">
        <f t="shared" si="30"/>
        <v>重度障害者等就労支援Ⅲ　5.5　二人</v>
      </c>
      <c r="E247">
        <f t="shared" si="32"/>
        <v>11000</v>
      </c>
      <c r="F247">
        <f t="shared" si="31"/>
        <v>1100</v>
      </c>
      <c r="G247">
        <f t="shared" si="37"/>
        <v>330</v>
      </c>
      <c r="H247" t="str">
        <f t="shared" si="33"/>
        <v>重度障害者等就労支援Ⅲ　5.5　二人</v>
      </c>
      <c r="I247" s="14" t="s">
        <v>73</v>
      </c>
      <c r="J247">
        <f t="shared" si="34"/>
        <v>11000</v>
      </c>
      <c r="K247">
        <f t="shared" si="35"/>
        <v>1100</v>
      </c>
      <c r="M247">
        <v>11000</v>
      </c>
      <c r="N247" t="b">
        <f t="shared" si="36"/>
        <v>1</v>
      </c>
    </row>
    <row r="248" spans="1:14" ht="14.25" x14ac:dyDescent="0.15">
      <c r="A248" t="str">
        <f t="shared" si="29"/>
        <v>653112</v>
      </c>
      <c r="B248" s="19" t="s">
        <v>639</v>
      </c>
      <c r="C248" s="19" t="s">
        <v>410</v>
      </c>
      <c r="D248" s="14" t="str">
        <f t="shared" si="30"/>
        <v>重度障害者等就労支援Ⅲ　6.0　二人</v>
      </c>
      <c r="E248">
        <f t="shared" si="32"/>
        <v>12000</v>
      </c>
      <c r="F248">
        <f t="shared" si="31"/>
        <v>1200</v>
      </c>
      <c r="G248">
        <f t="shared" si="37"/>
        <v>360</v>
      </c>
      <c r="H248" t="str">
        <f t="shared" si="33"/>
        <v>重度障害者等就労支援Ⅲ　6.0　二人</v>
      </c>
      <c r="I248" s="14" t="s">
        <v>74</v>
      </c>
      <c r="J248">
        <f t="shared" si="34"/>
        <v>12000</v>
      </c>
      <c r="K248">
        <f t="shared" si="35"/>
        <v>1200</v>
      </c>
      <c r="M248">
        <v>12000</v>
      </c>
      <c r="N248" t="b">
        <f t="shared" si="36"/>
        <v>1</v>
      </c>
    </row>
    <row r="249" spans="1:14" ht="14.25" x14ac:dyDescent="0.15">
      <c r="A249" t="str">
        <f t="shared" si="29"/>
        <v>653113</v>
      </c>
      <c r="B249" s="19" t="s">
        <v>639</v>
      </c>
      <c r="C249" s="19" t="s">
        <v>411</v>
      </c>
      <c r="D249" s="14" t="str">
        <f t="shared" si="30"/>
        <v>重度障害者等就労支援Ⅲ　6.5　二人</v>
      </c>
      <c r="E249">
        <f t="shared" si="32"/>
        <v>13000</v>
      </c>
      <c r="F249">
        <f t="shared" si="31"/>
        <v>1300</v>
      </c>
      <c r="G249">
        <f t="shared" si="37"/>
        <v>390</v>
      </c>
      <c r="H249" t="str">
        <f t="shared" si="33"/>
        <v>重度障害者等就労支援Ⅲ　6.5　二人</v>
      </c>
      <c r="I249" s="14" t="s">
        <v>75</v>
      </c>
      <c r="J249">
        <f t="shared" si="34"/>
        <v>13000</v>
      </c>
      <c r="K249">
        <f t="shared" si="35"/>
        <v>1300</v>
      </c>
      <c r="M249">
        <v>13000</v>
      </c>
      <c r="N249" t="b">
        <f t="shared" si="36"/>
        <v>1</v>
      </c>
    </row>
    <row r="250" spans="1:14" ht="14.25" x14ac:dyDescent="0.15">
      <c r="A250" t="str">
        <f t="shared" si="29"/>
        <v>653114</v>
      </c>
      <c r="B250" s="19" t="s">
        <v>639</v>
      </c>
      <c r="C250" s="19" t="s">
        <v>412</v>
      </c>
      <c r="D250" s="14" t="str">
        <f t="shared" si="30"/>
        <v>重度障害者等就労支援Ⅲ　7.0　二人</v>
      </c>
      <c r="E250">
        <f t="shared" si="32"/>
        <v>14000</v>
      </c>
      <c r="F250">
        <f t="shared" si="31"/>
        <v>1400</v>
      </c>
      <c r="G250">
        <f t="shared" si="37"/>
        <v>420</v>
      </c>
      <c r="H250" t="str">
        <f t="shared" si="33"/>
        <v>重度障害者等就労支援Ⅲ　7.0　二人</v>
      </c>
      <c r="I250" s="14" t="s">
        <v>76</v>
      </c>
      <c r="J250">
        <f t="shared" si="34"/>
        <v>14000</v>
      </c>
      <c r="K250">
        <f t="shared" si="35"/>
        <v>1400</v>
      </c>
      <c r="M250">
        <v>14000</v>
      </c>
      <c r="N250" t="b">
        <f t="shared" si="36"/>
        <v>1</v>
      </c>
    </row>
    <row r="251" spans="1:14" ht="14.25" x14ac:dyDescent="0.15">
      <c r="A251" t="str">
        <f t="shared" si="29"/>
        <v>653115</v>
      </c>
      <c r="B251" s="19" t="s">
        <v>639</v>
      </c>
      <c r="C251" s="19" t="s">
        <v>413</v>
      </c>
      <c r="D251" s="14" t="str">
        <f t="shared" si="30"/>
        <v>重度障害者等就労支援Ⅲ　7.5　二人</v>
      </c>
      <c r="E251">
        <f t="shared" si="32"/>
        <v>15000</v>
      </c>
      <c r="F251">
        <f t="shared" si="31"/>
        <v>1500</v>
      </c>
      <c r="G251">
        <f t="shared" si="37"/>
        <v>450</v>
      </c>
      <c r="H251" t="str">
        <f t="shared" si="33"/>
        <v>重度障害者等就労支援Ⅲ　7.5　二人</v>
      </c>
      <c r="I251" s="14" t="s">
        <v>77</v>
      </c>
      <c r="J251">
        <f t="shared" si="34"/>
        <v>15000</v>
      </c>
      <c r="K251">
        <f t="shared" si="35"/>
        <v>1500</v>
      </c>
      <c r="M251">
        <v>15000</v>
      </c>
      <c r="N251" t="b">
        <f t="shared" si="36"/>
        <v>1</v>
      </c>
    </row>
    <row r="252" spans="1:14" ht="14.25" x14ac:dyDescent="0.15">
      <c r="A252" t="str">
        <f t="shared" si="29"/>
        <v>653116</v>
      </c>
      <c r="B252" s="19" t="s">
        <v>639</v>
      </c>
      <c r="C252" s="19" t="s">
        <v>414</v>
      </c>
      <c r="D252" s="14" t="str">
        <f t="shared" si="30"/>
        <v>重度障害者等就労支援Ⅲ　8.0　二人</v>
      </c>
      <c r="E252">
        <f t="shared" si="32"/>
        <v>16000</v>
      </c>
      <c r="F252">
        <f t="shared" si="31"/>
        <v>1600</v>
      </c>
      <c r="G252">
        <f t="shared" si="37"/>
        <v>480</v>
      </c>
      <c r="H252" t="str">
        <f t="shared" si="33"/>
        <v>重度障害者等就労支援Ⅲ　8.0　二人</v>
      </c>
      <c r="I252" s="14" t="s">
        <v>78</v>
      </c>
      <c r="J252">
        <f t="shared" si="34"/>
        <v>16000</v>
      </c>
      <c r="K252">
        <f t="shared" si="35"/>
        <v>1600</v>
      </c>
      <c r="M252">
        <v>16000</v>
      </c>
      <c r="N252" t="b">
        <f t="shared" si="36"/>
        <v>1</v>
      </c>
    </row>
    <row r="253" spans="1:14" ht="14.25" x14ac:dyDescent="0.15">
      <c r="A253" t="str">
        <f t="shared" si="29"/>
        <v>653117</v>
      </c>
      <c r="B253" s="19" t="s">
        <v>639</v>
      </c>
      <c r="C253" s="19" t="s">
        <v>415</v>
      </c>
      <c r="D253" s="14" t="str">
        <f t="shared" si="30"/>
        <v>重度障害者等就労支援Ⅲ　8.5　二人</v>
      </c>
      <c r="E253">
        <f t="shared" si="32"/>
        <v>17000</v>
      </c>
      <c r="F253">
        <f t="shared" si="31"/>
        <v>1700</v>
      </c>
      <c r="G253">
        <f t="shared" si="37"/>
        <v>510</v>
      </c>
      <c r="H253" t="str">
        <f t="shared" si="33"/>
        <v>重度障害者等就労支援Ⅲ　8.5　二人</v>
      </c>
      <c r="I253" s="15" t="s">
        <v>80</v>
      </c>
      <c r="J253">
        <f t="shared" si="34"/>
        <v>17000</v>
      </c>
      <c r="K253">
        <f t="shared" si="35"/>
        <v>1700</v>
      </c>
      <c r="M253">
        <v>17000</v>
      </c>
      <c r="N253" t="b">
        <f t="shared" si="36"/>
        <v>1</v>
      </c>
    </row>
    <row r="254" spans="1:14" ht="14.25" x14ac:dyDescent="0.15">
      <c r="A254" t="str">
        <f t="shared" si="29"/>
        <v>653118</v>
      </c>
      <c r="B254" s="19" t="s">
        <v>639</v>
      </c>
      <c r="C254" s="19" t="s">
        <v>416</v>
      </c>
      <c r="D254" s="14" t="str">
        <f t="shared" si="30"/>
        <v>重度障害者等就労支援Ⅲ　9.0　二人</v>
      </c>
      <c r="E254">
        <f t="shared" si="32"/>
        <v>18000</v>
      </c>
      <c r="F254">
        <f t="shared" si="31"/>
        <v>1800</v>
      </c>
      <c r="G254">
        <f t="shared" si="37"/>
        <v>540</v>
      </c>
      <c r="H254" t="str">
        <f t="shared" si="33"/>
        <v>重度障害者等就労支援Ⅲ　9.0　二人</v>
      </c>
      <c r="I254" s="15" t="s">
        <v>81</v>
      </c>
      <c r="J254">
        <f t="shared" si="34"/>
        <v>18000</v>
      </c>
      <c r="K254">
        <f t="shared" si="35"/>
        <v>1800</v>
      </c>
      <c r="M254">
        <v>18000</v>
      </c>
      <c r="N254" t="b">
        <f t="shared" si="36"/>
        <v>1</v>
      </c>
    </row>
    <row r="255" spans="1:14" ht="14.25" x14ac:dyDescent="0.15">
      <c r="A255" t="str">
        <f t="shared" si="29"/>
        <v>653119</v>
      </c>
      <c r="B255" s="19" t="s">
        <v>639</v>
      </c>
      <c r="C255" s="19" t="s">
        <v>417</v>
      </c>
      <c r="D255" s="14" t="str">
        <f t="shared" si="30"/>
        <v>重度障害者等就労支援Ⅲ　9.5　二人</v>
      </c>
      <c r="E255">
        <f t="shared" si="32"/>
        <v>19000</v>
      </c>
      <c r="F255">
        <f t="shared" si="31"/>
        <v>1900</v>
      </c>
      <c r="G255">
        <f t="shared" si="37"/>
        <v>570</v>
      </c>
      <c r="H255" t="str">
        <f t="shared" si="33"/>
        <v>重度障害者等就労支援Ⅲ　9.5　二人</v>
      </c>
      <c r="I255" s="15" t="s">
        <v>82</v>
      </c>
      <c r="J255">
        <f t="shared" si="34"/>
        <v>19000</v>
      </c>
      <c r="K255">
        <f t="shared" si="35"/>
        <v>1900</v>
      </c>
      <c r="M255">
        <v>19000</v>
      </c>
      <c r="N255" t="b">
        <f t="shared" si="36"/>
        <v>1</v>
      </c>
    </row>
    <row r="256" spans="1:14" ht="14.25" x14ac:dyDescent="0.15">
      <c r="A256" t="str">
        <f t="shared" si="29"/>
        <v>653120</v>
      </c>
      <c r="B256" s="19" t="s">
        <v>639</v>
      </c>
      <c r="C256" s="19" t="s">
        <v>418</v>
      </c>
      <c r="D256" s="14" t="str">
        <f t="shared" si="30"/>
        <v>重度障害者等就労支援Ⅲ　10.0　二人</v>
      </c>
      <c r="E256">
        <f t="shared" si="32"/>
        <v>20000</v>
      </c>
      <c r="F256">
        <f t="shared" si="31"/>
        <v>2000</v>
      </c>
      <c r="G256">
        <f t="shared" si="37"/>
        <v>600</v>
      </c>
      <c r="H256" t="str">
        <f t="shared" si="33"/>
        <v>重度障害者等就労支援Ⅲ　10.0　二人</v>
      </c>
      <c r="I256" s="15" t="s">
        <v>83</v>
      </c>
      <c r="J256">
        <f t="shared" si="34"/>
        <v>20000</v>
      </c>
      <c r="K256">
        <f t="shared" si="35"/>
        <v>2000</v>
      </c>
      <c r="M256">
        <v>20000</v>
      </c>
      <c r="N256" t="b">
        <f t="shared" si="36"/>
        <v>1</v>
      </c>
    </row>
    <row r="257" spans="1:14" ht="14.25" x14ac:dyDescent="0.15">
      <c r="A257" t="str">
        <f t="shared" si="29"/>
        <v>653121</v>
      </c>
      <c r="B257" s="19" t="s">
        <v>639</v>
      </c>
      <c r="C257" s="19" t="s">
        <v>419</v>
      </c>
      <c r="D257" s="14" t="str">
        <f t="shared" si="30"/>
        <v>重度障害者等就労支援Ⅲ　10.5　二人</v>
      </c>
      <c r="E257">
        <f t="shared" si="32"/>
        <v>21000</v>
      </c>
      <c r="F257">
        <f t="shared" si="31"/>
        <v>2100</v>
      </c>
      <c r="G257">
        <f t="shared" si="37"/>
        <v>630</v>
      </c>
      <c r="H257" t="str">
        <f t="shared" si="33"/>
        <v>重度障害者等就労支援Ⅲ　10.5　二人</v>
      </c>
      <c r="I257" s="15" t="s">
        <v>84</v>
      </c>
      <c r="J257">
        <f t="shared" si="34"/>
        <v>21000</v>
      </c>
      <c r="K257">
        <f t="shared" si="35"/>
        <v>2100</v>
      </c>
      <c r="M257">
        <v>21000</v>
      </c>
      <c r="N257" t="b">
        <f t="shared" si="36"/>
        <v>1</v>
      </c>
    </row>
    <row r="258" spans="1:14" ht="14.25" x14ac:dyDescent="0.15">
      <c r="A258" t="str">
        <f t="shared" si="29"/>
        <v>653122</v>
      </c>
      <c r="B258" s="19" t="s">
        <v>639</v>
      </c>
      <c r="C258" s="19" t="s">
        <v>420</v>
      </c>
      <c r="D258" s="14" t="str">
        <f t="shared" si="30"/>
        <v>重度障害者等就労支援Ⅲ　11.0　二人</v>
      </c>
      <c r="E258">
        <f t="shared" si="32"/>
        <v>22000</v>
      </c>
      <c r="F258">
        <f t="shared" si="31"/>
        <v>2200</v>
      </c>
      <c r="G258">
        <f t="shared" si="37"/>
        <v>660</v>
      </c>
      <c r="H258" t="str">
        <f t="shared" si="33"/>
        <v>重度障害者等就労支援Ⅲ　11.0　二人</v>
      </c>
      <c r="I258" s="15" t="s">
        <v>85</v>
      </c>
      <c r="J258">
        <f t="shared" si="34"/>
        <v>22000</v>
      </c>
      <c r="K258">
        <f t="shared" si="35"/>
        <v>2200</v>
      </c>
      <c r="M258">
        <v>22000</v>
      </c>
      <c r="N258" t="b">
        <f t="shared" si="36"/>
        <v>1</v>
      </c>
    </row>
    <row r="259" spans="1:14" ht="14.25" x14ac:dyDescent="0.15">
      <c r="A259" t="str">
        <f t="shared" ref="A259:A322" si="38">TEXT(B259&amp;C259,"000000")</f>
        <v>653123</v>
      </c>
      <c r="B259" s="19" t="s">
        <v>639</v>
      </c>
      <c r="C259" s="19" t="s">
        <v>421</v>
      </c>
      <c r="D259" s="14" t="str">
        <f t="shared" ref="D259:D322" si="39">IF(C259="9901","外出加算",IF(MID(C259,1,1)="1","重度障害者等就労支援Ⅰ　",IF(MID(C259,1,1)="2","重度障害者等就労支援Ⅱ ",IF(MID(C259,1,1)="3","重度障害者等就労支援Ⅲ　",IF(MID(C259,1,1)="4","重度障害者等就労支援Ⅳ　",IF(MID(C259,1,1)="5","重度障害者等就労支援Ⅴ　")))))&amp;IF(MID(C259,2,1)="0",TEXT(G259/60,"0.0"),IF(MID(C259,2,1)="1",TEXT(G259/60,"0.0")&amp;"　二人")))</f>
        <v>重度障害者等就労支援Ⅲ　11.5　二人</v>
      </c>
      <c r="E259">
        <f t="shared" si="32"/>
        <v>23000</v>
      </c>
      <c r="F259">
        <f t="shared" ref="F259:F322" si="40">E259*0.1</f>
        <v>2300</v>
      </c>
      <c r="G259">
        <f t="shared" si="37"/>
        <v>690</v>
      </c>
      <c r="H259" t="str">
        <f t="shared" si="33"/>
        <v>重度障害者等就労支援Ⅲ　11.5　二人</v>
      </c>
      <c r="I259" s="15" t="s">
        <v>86</v>
      </c>
      <c r="J259">
        <f t="shared" si="34"/>
        <v>23000</v>
      </c>
      <c r="K259">
        <f t="shared" si="35"/>
        <v>2300</v>
      </c>
      <c r="M259">
        <v>23000</v>
      </c>
      <c r="N259" t="b">
        <f t="shared" si="36"/>
        <v>1</v>
      </c>
    </row>
    <row r="260" spans="1:14" ht="14.25" x14ac:dyDescent="0.15">
      <c r="A260" t="str">
        <f t="shared" si="38"/>
        <v>653124</v>
      </c>
      <c r="B260" s="19" t="s">
        <v>639</v>
      </c>
      <c r="C260" s="19" t="s">
        <v>422</v>
      </c>
      <c r="D260" s="14" t="str">
        <f t="shared" si="39"/>
        <v>重度障害者等就労支援Ⅲ　12.0　二人</v>
      </c>
      <c r="E260">
        <f t="shared" ref="E260:E323" si="41">M260</f>
        <v>24000</v>
      </c>
      <c r="F260">
        <f t="shared" si="40"/>
        <v>2400</v>
      </c>
      <c r="G260">
        <f t="shared" si="37"/>
        <v>720</v>
      </c>
      <c r="H260" t="str">
        <f t="shared" ref="H260:H323" si="42">D260</f>
        <v>重度障害者等就労支援Ⅲ　12.0　二人</v>
      </c>
      <c r="I260" s="15" t="s">
        <v>87</v>
      </c>
      <c r="J260">
        <f t="shared" ref="J260:J323" si="43">E260</f>
        <v>24000</v>
      </c>
      <c r="K260">
        <f t="shared" ref="K260:K323" si="44">F260</f>
        <v>2400</v>
      </c>
      <c r="M260">
        <v>24000</v>
      </c>
      <c r="N260" t="b">
        <f t="shared" ref="N260:N323" si="45">M260=E260</f>
        <v>1</v>
      </c>
    </row>
    <row r="261" spans="1:14" ht="14.25" x14ac:dyDescent="0.15">
      <c r="A261" t="str">
        <f t="shared" si="38"/>
        <v>653125</v>
      </c>
      <c r="B261" s="19" t="s">
        <v>639</v>
      </c>
      <c r="C261" s="19" t="s">
        <v>423</v>
      </c>
      <c r="D261" s="14" t="str">
        <f t="shared" si="39"/>
        <v>重度障害者等就労支援Ⅲ　12.5　二人</v>
      </c>
      <c r="E261">
        <f t="shared" si="41"/>
        <v>25000</v>
      </c>
      <c r="F261">
        <f t="shared" si="40"/>
        <v>2500</v>
      </c>
      <c r="G261">
        <f t="shared" si="37"/>
        <v>750</v>
      </c>
      <c r="H261" t="str">
        <f t="shared" si="42"/>
        <v>重度障害者等就労支援Ⅲ　12.5　二人</v>
      </c>
      <c r="I261" s="15" t="s">
        <v>88</v>
      </c>
      <c r="J261">
        <f t="shared" si="43"/>
        <v>25000</v>
      </c>
      <c r="K261">
        <f t="shared" si="44"/>
        <v>2500</v>
      </c>
      <c r="M261">
        <v>25000</v>
      </c>
      <c r="N261" t="b">
        <f t="shared" si="45"/>
        <v>1</v>
      </c>
    </row>
    <row r="262" spans="1:14" ht="14.25" x14ac:dyDescent="0.15">
      <c r="A262" t="str">
        <f t="shared" si="38"/>
        <v>653126</v>
      </c>
      <c r="B262" s="19" t="s">
        <v>639</v>
      </c>
      <c r="C262" s="19" t="s">
        <v>424</v>
      </c>
      <c r="D262" s="14" t="str">
        <f t="shared" si="39"/>
        <v>重度障害者等就労支援Ⅲ　13.0　二人</v>
      </c>
      <c r="E262">
        <f t="shared" si="41"/>
        <v>26000</v>
      </c>
      <c r="F262">
        <f t="shared" si="40"/>
        <v>2600</v>
      </c>
      <c r="G262">
        <f t="shared" si="37"/>
        <v>780</v>
      </c>
      <c r="H262" t="str">
        <f t="shared" si="42"/>
        <v>重度障害者等就労支援Ⅲ　13.0　二人</v>
      </c>
      <c r="I262" s="15" t="s">
        <v>89</v>
      </c>
      <c r="J262">
        <f t="shared" si="43"/>
        <v>26000</v>
      </c>
      <c r="K262">
        <f t="shared" si="44"/>
        <v>2600</v>
      </c>
      <c r="M262">
        <v>26000</v>
      </c>
      <c r="N262" t="b">
        <f t="shared" si="45"/>
        <v>1</v>
      </c>
    </row>
    <row r="263" spans="1:14" ht="14.25" x14ac:dyDescent="0.15">
      <c r="A263" t="str">
        <f t="shared" si="38"/>
        <v>653127</v>
      </c>
      <c r="B263" s="19" t="s">
        <v>639</v>
      </c>
      <c r="C263" s="19" t="s">
        <v>425</v>
      </c>
      <c r="D263" s="14" t="str">
        <f t="shared" si="39"/>
        <v>重度障害者等就労支援Ⅲ　13.5　二人</v>
      </c>
      <c r="E263">
        <f t="shared" si="41"/>
        <v>27000</v>
      </c>
      <c r="F263">
        <f t="shared" si="40"/>
        <v>2700</v>
      </c>
      <c r="G263">
        <f t="shared" si="37"/>
        <v>810</v>
      </c>
      <c r="H263" t="str">
        <f t="shared" si="42"/>
        <v>重度障害者等就労支援Ⅲ　13.5　二人</v>
      </c>
      <c r="I263" s="15" t="s">
        <v>90</v>
      </c>
      <c r="J263">
        <f t="shared" si="43"/>
        <v>27000</v>
      </c>
      <c r="K263">
        <f t="shared" si="44"/>
        <v>2700</v>
      </c>
      <c r="M263">
        <v>27000</v>
      </c>
      <c r="N263" t="b">
        <f t="shared" si="45"/>
        <v>1</v>
      </c>
    </row>
    <row r="264" spans="1:14" ht="14.25" x14ac:dyDescent="0.15">
      <c r="A264" t="str">
        <f t="shared" si="38"/>
        <v>653128</v>
      </c>
      <c r="B264" s="19" t="s">
        <v>639</v>
      </c>
      <c r="C264" s="19" t="s">
        <v>426</v>
      </c>
      <c r="D264" s="14" t="str">
        <f t="shared" si="39"/>
        <v>重度障害者等就労支援Ⅲ　14.0　二人</v>
      </c>
      <c r="E264">
        <f t="shared" si="41"/>
        <v>28000</v>
      </c>
      <c r="F264">
        <f t="shared" si="40"/>
        <v>2800</v>
      </c>
      <c r="G264">
        <f t="shared" si="37"/>
        <v>840</v>
      </c>
      <c r="H264" t="str">
        <f t="shared" si="42"/>
        <v>重度障害者等就労支援Ⅲ　14.0　二人</v>
      </c>
      <c r="I264" s="15" t="s">
        <v>91</v>
      </c>
      <c r="J264">
        <f t="shared" si="43"/>
        <v>28000</v>
      </c>
      <c r="K264">
        <f t="shared" si="44"/>
        <v>2800</v>
      </c>
      <c r="M264">
        <v>28000</v>
      </c>
      <c r="N264" t="b">
        <f t="shared" si="45"/>
        <v>1</v>
      </c>
    </row>
    <row r="265" spans="1:14" ht="14.25" x14ac:dyDescent="0.15">
      <c r="A265" t="str">
        <f t="shared" si="38"/>
        <v>653129</v>
      </c>
      <c r="B265" s="19" t="s">
        <v>639</v>
      </c>
      <c r="C265" s="19" t="s">
        <v>427</v>
      </c>
      <c r="D265" s="14" t="str">
        <f t="shared" si="39"/>
        <v>重度障害者等就労支援Ⅲ　14.5　二人</v>
      </c>
      <c r="E265">
        <f t="shared" si="41"/>
        <v>29000</v>
      </c>
      <c r="F265">
        <f t="shared" si="40"/>
        <v>2900</v>
      </c>
      <c r="G265">
        <f t="shared" si="37"/>
        <v>870</v>
      </c>
      <c r="H265" t="str">
        <f t="shared" si="42"/>
        <v>重度障害者等就労支援Ⅲ　14.5　二人</v>
      </c>
      <c r="I265" s="15" t="s">
        <v>92</v>
      </c>
      <c r="J265">
        <f t="shared" si="43"/>
        <v>29000</v>
      </c>
      <c r="K265">
        <f t="shared" si="44"/>
        <v>2900</v>
      </c>
      <c r="M265">
        <v>29000</v>
      </c>
      <c r="N265" t="b">
        <f t="shared" si="45"/>
        <v>1</v>
      </c>
    </row>
    <row r="266" spans="1:14" ht="14.25" x14ac:dyDescent="0.15">
      <c r="A266" t="str">
        <f t="shared" si="38"/>
        <v>653130</v>
      </c>
      <c r="B266" s="19" t="s">
        <v>639</v>
      </c>
      <c r="C266" s="19" t="s">
        <v>428</v>
      </c>
      <c r="D266" s="14" t="str">
        <f t="shared" si="39"/>
        <v>重度障害者等就労支援Ⅲ　15.0　二人</v>
      </c>
      <c r="E266">
        <f t="shared" si="41"/>
        <v>30000</v>
      </c>
      <c r="F266">
        <f t="shared" si="40"/>
        <v>3000</v>
      </c>
      <c r="G266">
        <f t="shared" si="37"/>
        <v>900</v>
      </c>
      <c r="H266" t="str">
        <f t="shared" si="42"/>
        <v>重度障害者等就労支援Ⅲ　15.0　二人</v>
      </c>
      <c r="I266" s="15" t="s">
        <v>93</v>
      </c>
      <c r="J266">
        <f t="shared" si="43"/>
        <v>30000</v>
      </c>
      <c r="K266">
        <f t="shared" si="44"/>
        <v>3000</v>
      </c>
      <c r="M266">
        <v>30000</v>
      </c>
      <c r="N266" t="b">
        <f t="shared" si="45"/>
        <v>1</v>
      </c>
    </row>
    <row r="267" spans="1:14" ht="14.25" x14ac:dyDescent="0.15">
      <c r="A267" t="str">
        <f t="shared" si="38"/>
        <v>653131</v>
      </c>
      <c r="B267" s="19" t="s">
        <v>639</v>
      </c>
      <c r="C267" s="19" t="s">
        <v>429</v>
      </c>
      <c r="D267" s="14" t="str">
        <f t="shared" si="39"/>
        <v>重度障害者等就労支援Ⅲ　15.5　二人</v>
      </c>
      <c r="E267">
        <f t="shared" si="41"/>
        <v>31000</v>
      </c>
      <c r="F267">
        <f t="shared" si="40"/>
        <v>3100</v>
      </c>
      <c r="G267">
        <f t="shared" si="37"/>
        <v>930</v>
      </c>
      <c r="H267" t="str">
        <f t="shared" si="42"/>
        <v>重度障害者等就労支援Ⅲ　15.5　二人</v>
      </c>
      <c r="I267" s="15" t="s">
        <v>94</v>
      </c>
      <c r="J267">
        <f t="shared" si="43"/>
        <v>31000</v>
      </c>
      <c r="K267">
        <f t="shared" si="44"/>
        <v>3100</v>
      </c>
      <c r="M267">
        <v>31000</v>
      </c>
      <c r="N267" t="b">
        <f t="shared" si="45"/>
        <v>1</v>
      </c>
    </row>
    <row r="268" spans="1:14" ht="14.25" x14ac:dyDescent="0.15">
      <c r="A268" t="str">
        <f t="shared" si="38"/>
        <v>653132</v>
      </c>
      <c r="B268" s="19" t="s">
        <v>639</v>
      </c>
      <c r="C268" s="19" t="s">
        <v>430</v>
      </c>
      <c r="D268" s="14" t="str">
        <f t="shared" si="39"/>
        <v>重度障害者等就労支援Ⅲ　16.0　二人</v>
      </c>
      <c r="E268">
        <f t="shared" si="41"/>
        <v>32000</v>
      </c>
      <c r="F268">
        <f t="shared" si="40"/>
        <v>3200</v>
      </c>
      <c r="G268">
        <f t="shared" si="37"/>
        <v>960</v>
      </c>
      <c r="H268" t="str">
        <f t="shared" si="42"/>
        <v>重度障害者等就労支援Ⅲ　16.0　二人</v>
      </c>
      <c r="I268" s="15" t="s">
        <v>95</v>
      </c>
      <c r="J268">
        <f t="shared" si="43"/>
        <v>32000</v>
      </c>
      <c r="K268">
        <f t="shared" si="44"/>
        <v>3200</v>
      </c>
      <c r="M268">
        <v>32000</v>
      </c>
      <c r="N268" t="b">
        <f t="shared" si="45"/>
        <v>1</v>
      </c>
    </row>
    <row r="269" spans="1:14" ht="14.25" x14ac:dyDescent="0.15">
      <c r="A269" t="str">
        <f t="shared" si="38"/>
        <v>653133</v>
      </c>
      <c r="B269" s="19" t="s">
        <v>639</v>
      </c>
      <c r="C269" s="19" t="s">
        <v>431</v>
      </c>
      <c r="D269" s="14" t="str">
        <f t="shared" si="39"/>
        <v>重度障害者等就労支援Ⅲ　16.5　二人</v>
      </c>
      <c r="E269">
        <f t="shared" si="41"/>
        <v>33000</v>
      </c>
      <c r="F269">
        <f t="shared" si="40"/>
        <v>3300</v>
      </c>
      <c r="G269">
        <f t="shared" si="37"/>
        <v>990</v>
      </c>
      <c r="H269" t="str">
        <f t="shared" si="42"/>
        <v>重度障害者等就労支援Ⅲ　16.5　二人</v>
      </c>
      <c r="I269" s="15" t="s">
        <v>96</v>
      </c>
      <c r="J269">
        <f t="shared" si="43"/>
        <v>33000</v>
      </c>
      <c r="K269">
        <f t="shared" si="44"/>
        <v>3300</v>
      </c>
      <c r="M269">
        <v>33000</v>
      </c>
      <c r="N269" t="b">
        <f t="shared" si="45"/>
        <v>1</v>
      </c>
    </row>
    <row r="270" spans="1:14" ht="14.25" x14ac:dyDescent="0.15">
      <c r="A270" t="str">
        <f t="shared" si="38"/>
        <v>653134</v>
      </c>
      <c r="B270" s="19" t="s">
        <v>639</v>
      </c>
      <c r="C270" s="19" t="s">
        <v>432</v>
      </c>
      <c r="D270" s="14" t="str">
        <f t="shared" si="39"/>
        <v>重度障害者等就労支援Ⅲ　17.0　二人</v>
      </c>
      <c r="E270">
        <f t="shared" si="41"/>
        <v>34000</v>
      </c>
      <c r="F270">
        <f t="shared" si="40"/>
        <v>3400</v>
      </c>
      <c r="G270">
        <f t="shared" si="37"/>
        <v>1020</v>
      </c>
      <c r="H270" t="str">
        <f t="shared" si="42"/>
        <v>重度障害者等就労支援Ⅲ　17.0　二人</v>
      </c>
      <c r="I270" s="15" t="s">
        <v>97</v>
      </c>
      <c r="J270">
        <f t="shared" si="43"/>
        <v>34000</v>
      </c>
      <c r="K270">
        <f t="shared" si="44"/>
        <v>3400</v>
      </c>
      <c r="M270">
        <v>34000</v>
      </c>
      <c r="N270" t="b">
        <f t="shared" si="45"/>
        <v>1</v>
      </c>
    </row>
    <row r="271" spans="1:14" ht="14.25" x14ac:dyDescent="0.15">
      <c r="A271" t="str">
        <f t="shared" si="38"/>
        <v>653135</v>
      </c>
      <c r="B271" s="19" t="s">
        <v>639</v>
      </c>
      <c r="C271" s="19" t="s">
        <v>433</v>
      </c>
      <c r="D271" s="14" t="str">
        <f t="shared" si="39"/>
        <v>重度障害者等就労支援Ⅲ　17.5　二人</v>
      </c>
      <c r="E271">
        <f t="shared" si="41"/>
        <v>35000</v>
      </c>
      <c r="F271">
        <f t="shared" si="40"/>
        <v>3500</v>
      </c>
      <c r="G271">
        <f t="shared" si="37"/>
        <v>1050</v>
      </c>
      <c r="H271" t="str">
        <f t="shared" si="42"/>
        <v>重度障害者等就労支援Ⅲ　17.5　二人</v>
      </c>
      <c r="I271" s="15" t="s">
        <v>98</v>
      </c>
      <c r="J271">
        <f t="shared" si="43"/>
        <v>35000</v>
      </c>
      <c r="K271">
        <f t="shared" si="44"/>
        <v>3500</v>
      </c>
      <c r="M271">
        <v>35000</v>
      </c>
      <c r="N271" t="b">
        <f t="shared" si="45"/>
        <v>1</v>
      </c>
    </row>
    <row r="272" spans="1:14" ht="14.25" x14ac:dyDescent="0.15">
      <c r="A272" t="str">
        <f t="shared" si="38"/>
        <v>653136</v>
      </c>
      <c r="B272" s="19" t="s">
        <v>639</v>
      </c>
      <c r="C272" s="19" t="s">
        <v>434</v>
      </c>
      <c r="D272" s="14" t="str">
        <f t="shared" si="39"/>
        <v>重度障害者等就労支援Ⅲ　18.0　二人</v>
      </c>
      <c r="E272">
        <f t="shared" si="41"/>
        <v>36000</v>
      </c>
      <c r="F272">
        <f t="shared" si="40"/>
        <v>3600</v>
      </c>
      <c r="G272">
        <f t="shared" si="37"/>
        <v>1080</v>
      </c>
      <c r="H272" t="str">
        <f t="shared" si="42"/>
        <v>重度障害者等就労支援Ⅲ　18.0　二人</v>
      </c>
      <c r="I272" s="15" t="s">
        <v>99</v>
      </c>
      <c r="J272">
        <f t="shared" si="43"/>
        <v>36000</v>
      </c>
      <c r="K272">
        <f t="shared" si="44"/>
        <v>3600</v>
      </c>
      <c r="M272">
        <v>36000</v>
      </c>
      <c r="N272" t="b">
        <f t="shared" si="45"/>
        <v>1</v>
      </c>
    </row>
    <row r="273" spans="1:14" ht="14.25" x14ac:dyDescent="0.15">
      <c r="A273" t="str">
        <f t="shared" si="38"/>
        <v>653137</v>
      </c>
      <c r="B273" s="19" t="s">
        <v>639</v>
      </c>
      <c r="C273" s="19" t="s">
        <v>435</v>
      </c>
      <c r="D273" s="14" t="str">
        <f t="shared" si="39"/>
        <v>重度障害者等就労支援Ⅲ　18.5　二人</v>
      </c>
      <c r="E273">
        <f t="shared" si="41"/>
        <v>37000</v>
      </c>
      <c r="F273">
        <f t="shared" si="40"/>
        <v>3700</v>
      </c>
      <c r="G273">
        <f t="shared" si="37"/>
        <v>1110</v>
      </c>
      <c r="H273" t="str">
        <f t="shared" si="42"/>
        <v>重度障害者等就労支援Ⅲ　18.5　二人</v>
      </c>
      <c r="I273" s="15" t="s">
        <v>100</v>
      </c>
      <c r="J273">
        <f t="shared" si="43"/>
        <v>37000</v>
      </c>
      <c r="K273">
        <f t="shared" si="44"/>
        <v>3700</v>
      </c>
      <c r="M273">
        <v>37000</v>
      </c>
      <c r="N273" t="b">
        <f t="shared" si="45"/>
        <v>1</v>
      </c>
    </row>
    <row r="274" spans="1:14" ht="14.25" x14ac:dyDescent="0.15">
      <c r="A274" t="str">
        <f t="shared" si="38"/>
        <v>653138</v>
      </c>
      <c r="B274" s="19" t="s">
        <v>639</v>
      </c>
      <c r="C274" s="19" t="s">
        <v>436</v>
      </c>
      <c r="D274" s="14" t="str">
        <f t="shared" si="39"/>
        <v>重度障害者等就労支援Ⅲ　19.0　二人</v>
      </c>
      <c r="E274">
        <f t="shared" si="41"/>
        <v>38000</v>
      </c>
      <c r="F274">
        <f t="shared" si="40"/>
        <v>3800</v>
      </c>
      <c r="G274">
        <f t="shared" si="37"/>
        <v>1140</v>
      </c>
      <c r="H274" t="str">
        <f t="shared" si="42"/>
        <v>重度障害者等就労支援Ⅲ　19.0　二人</v>
      </c>
      <c r="I274" s="15" t="s">
        <v>101</v>
      </c>
      <c r="J274">
        <f t="shared" si="43"/>
        <v>38000</v>
      </c>
      <c r="K274">
        <f t="shared" si="44"/>
        <v>3800</v>
      </c>
      <c r="M274">
        <v>38000</v>
      </c>
      <c r="N274" t="b">
        <f t="shared" si="45"/>
        <v>1</v>
      </c>
    </row>
    <row r="275" spans="1:14" ht="14.25" x14ac:dyDescent="0.15">
      <c r="A275" t="str">
        <f t="shared" si="38"/>
        <v>653139</v>
      </c>
      <c r="B275" s="19" t="s">
        <v>639</v>
      </c>
      <c r="C275" s="19" t="s">
        <v>437</v>
      </c>
      <c r="D275" s="14" t="str">
        <f t="shared" si="39"/>
        <v>重度障害者等就労支援Ⅲ　19.5　二人</v>
      </c>
      <c r="E275">
        <f t="shared" si="41"/>
        <v>39000</v>
      </c>
      <c r="F275">
        <f t="shared" si="40"/>
        <v>3900</v>
      </c>
      <c r="G275">
        <f t="shared" si="37"/>
        <v>1170</v>
      </c>
      <c r="H275" t="str">
        <f t="shared" si="42"/>
        <v>重度障害者等就労支援Ⅲ　19.5　二人</v>
      </c>
      <c r="I275" s="15" t="s">
        <v>102</v>
      </c>
      <c r="J275">
        <f t="shared" si="43"/>
        <v>39000</v>
      </c>
      <c r="K275">
        <f t="shared" si="44"/>
        <v>3900</v>
      </c>
      <c r="M275">
        <v>39000</v>
      </c>
      <c r="N275" t="b">
        <f t="shared" si="45"/>
        <v>1</v>
      </c>
    </row>
    <row r="276" spans="1:14" ht="14.25" x14ac:dyDescent="0.15">
      <c r="A276" t="str">
        <f t="shared" si="38"/>
        <v>653140</v>
      </c>
      <c r="B276" s="19" t="s">
        <v>639</v>
      </c>
      <c r="C276" s="19" t="s">
        <v>438</v>
      </c>
      <c r="D276" s="14" t="str">
        <f t="shared" si="39"/>
        <v>重度障害者等就労支援Ⅲ　20.0　二人</v>
      </c>
      <c r="E276">
        <f t="shared" si="41"/>
        <v>40000</v>
      </c>
      <c r="F276">
        <f t="shared" si="40"/>
        <v>4000</v>
      </c>
      <c r="G276">
        <f t="shared" si="37"/>
        <v>1200</v>
      </c>
      <c r="H276" t="str">
        <f t="shared" si="42"/>
        <v>重度障害者等就労支援Ⅲ　20.0　二人</v>
      </c>
      <c r="I276" s="15" t="s">
        <v>103</v>
      </c>
      <c r="J276">
        <f t="shared" si="43"/>
        <v>40000</v>
      </c>
      <c r="K276">
        <f t="shared" si="44"/>
        <v>4000</v>
      </c>
      <c r="M276">
        <v>40000</v>
      </c>
      <c r="N276" t="b">
        <f t="shared" si="45"/>
        <v>1</v>
      </c>
    </row>
    <row r="277" spans="1:14" ht="14.25" x14ac:dyDescent="0.15">
      <c r="A277" t="str">
        <f t="shared" si="38"/>
        <v>653141</v>
      </c>
      <c r="B277" s="19" t="s">
        <v>639</v>
      </c>
      <c r="C277" s="19" t="s">
        <v>439</v>
      </c>
      <c r="D277" s="14" t="str">
        <f t="shared" si="39"/>
        <v>重度障害者等就労支援Ⅲ　20.5　二人</v>
      </c>
      <c r="E277">
        <f t="shared" si="41"/>
        <v>41000</v>
      </c>
      <c r="F277">
        <f t="shared" si="40"/>
        <v>4100</v>
      </c>
      <c r="G277">
        <f t="shared" si="37"/>
        <v>1230</v>
      </c>
      <c r="H277" t="str">
        <f t="shared" si="42"/>
        <v>重度障害者等就労支援Ⅲ　20.5　二人</v>
      </c>
      <c r="I277" s="15" t="s">
        <v>104</v>
      </c>
      <c r="J277">
        <f t="shared" si="43"/>
        <v>41000</v>
      </c>
      <c r="K277">
        <f t="shared" si="44"/>
        <v>4100</v>
      </c>
      <c r="M277">
        <v>41000</v>
      </c>
      <c r="N277" t="b">
        <f t="shared" si="45"/>
        <v>1</v>
      </c>
    </row>
    <row r="278" spans="1:14" ht="14.25" x14ac:dyDescent="0.15">
      <c r="A278" t="str">
        <f t="shared" si="38"/>
        <v>653142</v>
      </c>
      <c r="B278" s="19" t="s">
        <v>639</v>
      </c>
      <c r="C278" s="19" t="s">
        <v>440</v>
      </c>
      <c r="D278" s="14" t="str">
        <f t="shared" si="39"/>
        <v>重度障害者等就労支援Ⅲ　21.0　二人</v>
      </c>
      <c r="E278">
        <f t="shared" si="41"/>
        <v>42000</v>
      </c>
      <c r="F278">
        <f t="shared" si="40"/>
        <v>4200</v>
      </c>
      <c r="G278">
        <f t="shared" si="37"/>
        <v>1260</v>
      </c>
      <c r="H278" t="str">
        <f t="shared" si="42"/>
        <v>重度障害者等就労支援Ⅲ　21.0　二人</v>
      </c>
      <c r="I278" s="15" t="s">
        <v>105</v>
      </c>
      <c r="J278">
        <f t="shared" si="43"/>
        <v>42000</v>
      </c>
      <c r="K278">
        <f t="shared" si="44"/>
        <v>4200</v>
      </c>
      <c r="M278">
        <v>42000</v>
      </c>
      <c r="N278" t="b">
        <f t="shared" si="45"/>
        <v>1</v>
      </c>
    </row>
    <row r="279" spans="1:14" ht="14.25" x14ac:dyDescent="0.15">
      <c r="A279" t="str">
        <f t="shared" si="38"/>
        <v>653143</v>
      </c>
      <c r="B279" s="19" t="s">
        <v>639</v>
      </c>
      <c r="C279" s="19" t="s">
        <v>441</v>
      </c>
      <c r="D279" s="14" t="str">
        <f t="shared" si="39"/>
        <v>重度障害者等就労支援Ⅲ　21.5　二人</v>
      </c>
      <c r="E279">
        <f t="shared" si="41"/>
        <v>43000</v>
      </c>
      <c r="F279">
        <f t="shared" si="40"/>
        <v>4300</v>
      </c>
      <c r="G279">
        <f t="shared" si="37"/>
        <v>1290</v>
      </c>
      <c r="H279" t="str">
        <f t="shared" si="42"/>
        <v>重度障害者等就労支援Ⅲ　21.5　二人</v>
      </c>
      <c r="I279" s="15" t="s">
        <v>106</v>
      </c>
      <c r="J279">
        <f t="shared" si="43"/>
        <v>43000</v>
      </c>
      <c r="K279">
        <f t="shared" si="44"/>
        <v>4300</v>
      </c>
      <c r="M279">
        <v>43000</v>
      </c>
      <c r="N279" t="b">
        <f t="shared" si="45"/>
        <v>1</v>
      </c>
    </row>
    <row r="280" spans="1:14" ht="14.25" x14ac:dyDescent="0.15">
      <c r="A280" t="str">
        <f t="shared" si="38"/>
        <v>653144</v>
      </c>
      <c r="B280" s="19" t="s">
        <v>639</v>
      </c>
      <c r="C280" s="19" t="s">
        <v>442</v>
      </c>
      <c r="D280" s="14" t="str">
        <f t="shared" si="39"/>
        <v>重度障害者等就労支援Ⅲ　22.0　二人</v>
      </c>
      <c r="E280">
        <f t="shared" si="41"/>
        <v>44000</v>
      </c>
      <c r="F280">
        <f t="shared" si="40"/>
        <v>4400</v>
      </c>
      <c r="G280">
        <f t="shared" si="37"/>
        <v>1320</v>
      </c>
      <c r="H280" t="str">
        <f t="shared" si="42"/>
        <v>重度障害者等就労支援Ⅲ　22.0　二人</v>
      </c>
      <c r="I280" s="15" t="s">
        <v>107</v>
      </c>
      <c r="J280">
        <f t="shared" si="43"/>
        <v>44000</v>
      </c>
      <c r="K280">
        <f t="shared" si="44"/>
        <v>4400</v>
      </c>
      <c r="M280">
        <v>44000</v>
      </c>
      <c r="N280" t="b">
        <f t="shared" si="45"/>
        <v>1</v>
      </c>
    </row>
    <row r="281" spans="1:14" ht="14.25" x14ac:dyDescent="0.15">
      <c r="A281" t="str">
        <f t="shared" si="38"/>
        <v>653145</v>
      </c>
      <c r="B281" s="19" t="s">
        <v>639</v>
      </c>
      <c r="C281" s="19" t="s">
        <v>443</v>
      </c>
      <c r="D281" s="14" t="str">
        <f t="shared" si="39"/>
        <v>重度障害者等就労支援Ⅲ　22.5　二人</v>
      </c>
      <c r="E281">
        <f t="shared" si="41"/>
        <v>45000</v>
      </c>
      <c r="F281">
        <f t="shared" si="40"/>
        <v>4500</v>
      </c>
      <c r="G281">
        <f t="shared" si="37"/>
        <v>1350</v>
      </c>
      <c r="H281" t="str">
        <f t="shared" si="42"/>
        <v>重度障害者等就労支援Ⅲ　22.5　二人</v>
      </c>
      <c r="I281" s="15" t="s">
        <v>108</v>
      </c>
      <c r="J281">
        <f t="shared" si="43"/>
        <v>45000</v>
      </c>
      <c r="K281">
        <f t="shared" si="44"/>
        <v>4500</v>
      </c>
      <c r="M281">
        <v>45000</v>
      </c>
      <c r="N281" t="b">
        <f t="shared" si="45"/>
        <v>1</v>
      </c>
    </row>
    <row r="282" spans="1:14" ht="14.25" x14ac:dyDescent="0.15">
      <c r="A282" t="str">
        <f t="shared" si="38"/>
        <v>653146</v>
      </c>
      <c r="B282" s="19" t="s">
        <v>639</v>
      </c>
      <c r="C282" s="19" t="s">
        <v>444</v>
      </c>
      <c r="D282" s="14" t="str">
        <f t="shared" si="39"/>
        <v>重度障害者等就労支援Ⅲ　23.0　二人</v>
      </c>
      <c r="E282">
        <f t="shared" si="41"/>
        <v>46000</v>
      </c>
      <c r="F282">
        <f t="shared" si="40"/>
        <v>4600</v>
      </c>
      <c r="G282">
        <f t="shared" si="37"/>
        <v>1380</v>
      </c>
      <c r="H282" t="str">
        <f t="shared" si="42"/>
        <v>重度障害者等就労支援Ⅲ　23.0　二人</v>
      </c>
      <c r="I282" s="15" t="s">
        <v>109</v>
      </c>
      <c r="J282">
        <f t="shared" si="43"/>
        <v>46000</v>
      </c>
      <c r="K282">
        <f t="shared" si="44"/>
        <v>4600</v>
      </c>
      <c r="M282">
        <v>46000</v>
      </c>
      <c r="N282" t="b">
        <f t="shared" si="45"/>
        <v>1</v>
      </c>
    </row>
    <row r="283" spans="1:14" ht="14.25" x14ac:dyDescent="0.15">
      <c r="A283" t="str">
        <f t="shared" si="38"/>
        <v>653147</v>
      </c>
      <c r="B283" s="19" t="s">
        <v>639</v>
      </c>
      <c r="C283" s="19" t="s">
        <v>445</v>
      </c>
      <c r="D283" s="14" t="str">
        <f t="shared" si="39"/>
        <v>重度障害者等就労支援Ⅲ　23.5　二人</v>
      </c>
      <c r="E283">
        <f t="shared" si="41"/>
        <v>47000</v>
      </c>
      <c r="F283">
        <f t="shared" si="40"/>
        <v>4700</v>
      </c>
      <c r="G283">
        <f t="shared" si="37"/>
        <v>1410</v>
      </c>
      <c r="H283" t="str">
        <f t="shared" si="42"/>
        <v>重度障害者等就労支援Ⅲ　23.5　二人</v>
      </c>
      <c r="I283" s="15" t="s">
        <v>110</v>
      </c>
      <c r="J283">
        <f t="shared" si="43"/>
        <v>47000</v>
      </c>
      <c r="K283">
        <f t="shared" si="44"/>
        <v>4700</v>
      </c>
      <c r="M283">
        <v>47000</v>
      </c>
      <c r="N283" t="b">
        <f t="shared" si="45"/>
        <v>1</v>
      </c>
    </row>
    <row r="284" spans="1:14" ht="14.25" x14ac:dyDescent="0.15">
      <c r="A284" t="str">
        <f t="shared" si="38"/>
        <v>653148</v>
      </c>
      <c r="B284" s="19" t="s">
        <v>639</v>
      </c>
      <c r="C284" s="19" t="s">
        <v>446</v>
      </c>
      <c r="D284" s="14" t="str">
        <f t="shared" si="39"/>
        <v>重度障害者等就労支援Ⅲ　24.0　二人</v>
      </c>
      <c r="E284">
        <f t="shared" si="41"/>
        <v>48000</v>
      </c>
      <c r="F284">
        <f t="shared" si="40"/>
        <v>4800</v>
      </c>
      <c r="G284">
        <f t="shared" si="37"/>
        <v>1440</v>
      </c>
      <c r="H284" t="str">
        <f t="shared" si="42"/>
        <v>重度障害者等就労支援Ⅲ　24.0　二人</v>
      </c>
      <c r="I284" s="15" t="s">
        <v>111</v>
      </c>
      <c r="J284">
        <f t="shared" si="43"/>
        <v>48000</v>
      </c>
      <c r="K284">
        <f t="shared" si="44"/>
        <v>4800</v>
      </c>
      <c r="M284">
        <v>48000</v>
      </c>
      <c r="N284" t="b">
        <f t="shared" si="45"/>
        <v>1</v>
      </c>
    </row>
    <row r="285" spans="1:14" ht="14.25" x14ac:dyDescent="0.15">
      <c r="A285" t="str">
        <f t="shared" si="38"/>
        <v>654001</v>
      </c>
      <c r="B285" s="19" t="s">
        <v>639</v>
      </c>
      <c r="C285" s="19" t="s">
        <v>447</v>
      </c>
      <c r="D285" s="14" t="str">
        <f t="shared" si="39"/>
        <v>重度障害者等就労支援Ⅳ　0.5</v>
      </c>
      <c r="E285">
        <f t="shared" si="41"/>
        <v>2100</v>
      </c>
      <c r="F285">
        <f t="shared" si="40"/>
        <v>210</v>
      </c>
      <c r="G285">
        <v>30</v>
      </c>
      <c r="H285" t="str">
        <f t="shared" si="42"/>
        <v>重度障害者等就労支援Ⅳ　0.5</v>
      </c>
      <c r="I285" s="14" t="s">
        <v>64</v>
      </c>
      <c r="J285">
        <f t="shared" si="43"/>
        <v>2100</v>
      </c>
      <c r="K285">
        <f t="shared" si="44"/>
        <v>210</v>
      </c>
      <c r="M285">
        <v>2100</v>
      </c>
      <c r="N285" t="b">
        <f t="shared" si="45"/>
        <v>1</v>
      </c>
    </row>
    <row r="286" spans="1:14" ht="14.25" x14ac:dyDescent="0.15">
      <c r="A286" t="str">
        <f t="shared" si="38"/>
        <v>654002</v>
      </c>
      <c r="B286" s="19" t="s">
        <v>639</v>
      </c>
      <c r="C286" s="19" t="s">
        <v>448</v>
      </c>
      <c r="D286" s="14" t="str">
        <f t="shared" si="39"/>
        <v>重度障害者等就労支援Ⅳ　1.0</v>
      </c>
      <c r="E286">
        <f t="shared" si="41"/>
        <v>3300</v>
      </c>
      <c r="F286">
        <f t="shared" si="40"/>
        <v>330</v>
      </c>
      <c r="G286">
        <v>60</v>
      </c>
      <c r="H286" t="str">
        <f t="shared" si="42"/>
        <v>重度障害者等就労支援Ⅳ　1.0</v>
      </c>
      <c r="I286" s="14" t="s">
        <v>112</v>
      </c>
      <c r="J286">
        <f t="shared" si="43"/>
        <v>3300</v>
      </c>
      <c r="K286">
        <f t="shared" si="44"/>
        <v>330</v>
      </c>
      <c r="M286">
        <v>3300</v>
      </c>
      <c r="N286" t="b">
        <f t="shared" si="45"/>
        <v>1</v>
      </c>
    </row>
    <row r="287" spans="1:14" ht="14.25" x14ac:dyDescent="0.15">
      <c r="A287" t="str">
        <f t="shared" si="38"/>
        <v>654003</v>
      </c>
      <c r="B287" s="19" t="s">
        <v>639</v>
      </c>
      <c r="C287" s="19" t="s">
        <v>449</v>
      </c>
      <c r="D287" s="14" t="str">
        <f t="shared" si="39"/>
        <v>重度障害者等就労支援Ⅳ　1.5</v>
      </c>
      <c r="E287">
        <f t="shared" si="41"/>
        <v>4800</v>
      </c>
      <c r="F287">
        <f t="shared" si="40"/>
        <v>480</v>
      </c>
      <c r="G287">
        <f t="shared" ref="G287:G332" si="46">G286+30</f>
        <v>90</v>
      </c>
      <c r="H287" t="str">
        <f t="shared" si="42"/>
        <v>重度障害者等就労支援Ⅳ　1.5</v>
      </c>
      <c r="I287" s="14" t="s">
        <v>65</v>
      </c>
      <c r="J287">
        <f t="shared" si="43"/>
        <v>4800</v>
      </c>
      <c r="K287">
        <f t="shared" si="44"/>
        <v>480</v>
      </c>
      <c r="M287">
        <v>4800</v>
      </c>
      <c r="N287" t="b">
        <f t="shared" si="45"/>
        <v>1</v>
      </c>
    </row>
    <row r="288" spans="1:14" ht="14.25" x14ac:dyDescent="0.15">
      <c r="A288" t="str">
        <f t="shared" si="38"/>
        <v>654004</v>
      </c>
      <c r="B288" s="19" t="s">
        <v>639</v>
      </c>
      <c r="C288" s="19" t="s">
        <v>450</v>
      </c>
      <c r="D288" s="14" t="str">
        <f t="shared" si="39"/>
        <v>重度障害者等就労支援Ⅳ　2.0</v>
      </c>
      <c r="E288">
        <f t="shared" si="41"/>
        <v>5500</v>
      </c>
      <c r="F288">
        <f t="shared" si="40"/>
        <v>550</v>
      </c>
      <c r="G288">
        <f t="shared" si="46"/>
        <v>120</v>
      </c>
      <c r="H288" t="str">
        <f t="shared" si="42"/>
        <v>重度障害者等就労支援Ⅳ　2.0</v>
      </c>
      <c r="I288" s="14" t="s">
        <v>66</v>
      </c>
      <c r="J288">
        <f t="shared" si="43"/>
        <v>5500</v>
      </c>
      <c r="K288">
        <f t="shared" si="44"/>
        <v>550</v>
      </c>
      <c r="M288">
        <v>5500</v>
      </c>
      <c r="N288" t="b">
        <f t="shared" si="45"/>
        <v>1</v>
      </c>
    </row>
    <row r="289" spans="1:14" ht="14.25" x14ac:dyDescent="0.15">
      <c r="A289" t="str">
        <f t="shared" si="38"/>
        <v>654005</v>
      </c>
      <c r="B289" s="19" t="s">
        <v>639</v>
      </c>
      <c r="C289" s="19" t="s">
        <v>451</v>
      </c>
      <c r="D289" s="14" t="str">
        <f t="shared" si="39"/>
        <v>重度障害者等就労支援Ⅳ　2.5</v>
      </c>
      <c r="E289">
        <f t="shared" si="41"/>
        <v>6200</v>
      </c>
      <c r="F289">
        <f t="shared" si="40"/>
        <v>620</v>
      </c>
      <c r="G289">
        <f t="shared" si="46"/>
        <v>150</v>
      </c>
      <c r="H289" t="str">
        <f t="shared" si="42"/>
        <v>重度障害者等就労支援Ⅳ　2.5</v>
      </c>
      <c r="I289" s="14" t="s">
        <v>67</v>
      </c>
      <c r="J289">
        <f t="shared" si="43"/>
        <v>6200</v>
      </c>
      <c r="K289">
        <f t="shared" si="44"/>
        <v>620</v>
      </c>
      <c r="M289">
        <v>6200</v>
      </c>
      <c r="N289" t="b">
        <f t="shared" si="45"/>
        <v>1</v>
      </c>
    </row>
    <row r="290" spans="1:14" ht="14.25" x14ac:dyDescent="0.15">
      <c r="A290" t="str">
        <f t="shared" si="38"/>
        <v>654006</v>
      </c>
      <c r="B290" s="19" t="s">
        <v>639</v>
      </c>
      <c r="C290" s="19" t="s">
        <v>452</v>
      </c>
      <c r="D290" s="14" t="str">
        <f t="shared" si="39"/>
        <v>重度障害者等就労支援Ⅳ　3.0</v>
      </c>
      <c r="E290">
        <f t="shared" si="41"/>
        <v>6900</v>
      </c>
      <c r="F290">
        <f t="shared" si="40"/>
        <v>690</v>
      </c>
      <c r="G290">
        <f t="shared" si="46"/>
        <v>180</v>
      </c>
      <c r="H290" t="str">
        <f t="shared" si="42"/>
        <v>重度障害者等就労支援Ⅳ　3.0</v>
      </c>
      <c r="I290" s="14" t="s">
        <v>68</v>
      </c>
      <c r="J290">
        <f t="shared" si="43"/>
        <v>6900</v>
      </c>
      <c r="K290">
        <f t="shared" si="44"/>
        <v>690</v>
      </c>
      <c r="M290">
        <v>6900</v>
      </c>
      <c r="N290" t="b">
        <f t="shared" si="45"/>
        <v>1</v>
      </c>
    </row>
    <row r="291" spans="1:14" ht="14.25" x14ac:dyDescent="0.15">
      <c r="A291" t="str">
        <f t="shared" si="38"/>
        <v>654007</v>
      </c>
      <c r="B291" s="19" t="s">
        <v>639</v>
      </c>
      <c r="C291" s="19" t="s">
        <v>453</v>
      </c>
      <c r="D291" s="14" t="str">
        <f t="shared" si="39"/>
        <v>重度障害者等就労支援Ⅳ　3.5</v>
      </c>
      <c r="E291">
        <f t="shared" si="41"/>
        <v>7600</v>
      </c>
      <c r="F291">
        <f t="shared" si="40"/>
        <v>760</v>
      </c>
      <c r="G291">
        <f t="shared" si="46"/>
        <v>210</v>
      </c>
      <c r="H291" t="str">
        <f t="shared" si="42"/>
        <v>重度障害者等就労支援Ⅳ　3.5</v>
      </c>
      <c r="I291" s="14" t="s">
        <v>69</v>
      </c>
      <c r="J291">
        <f t="shared" si="43"/>
        <v>7600</v>
      </c>
      <c r="K291">
        <f t="shared" si="44"/>
        <v>760</v>
      </c>
      <c r="M291">
        <v>7600</v>
      </c>
      <c r="N291" t="b">
        <f t="shared" si="45"/>
        <v>1</v>
      </c>
    </row>
    <row r="292" spans="1:14" ht="14.25" x14ac:dyDescent="0.15">
      <c r="A292" t="str">
        <f t="shared" si="38"/>
        <v>654008</v>
      </c>
      <c r="B292" s="19" t="s">
        <v>639</v>
      </c>
      <c r="C292" s="19" t="s">
        <v>454</v>
      </c>
      <c r="D292" s="14" t="str">
        <f t="shared" si="39"/>
        <v>重度障害者等就労支援Ⅳ　4.0</v>
      </c>
      <c r="E292">
        <f t="shared" si="41"/>
        <v>8300</v>
      </c>
      <c r="F292">
        <f t="shared" si="40"/>
        <v>830</v>
      </c>
      <c r="G292">
        <f t="shared" si="46"/>
        <v>240</v>
      </c>
      <c r="H292" t="str">
        <f t="shared" si="42"/>
        <v>重度障害者等就労支援Ⅳ　4.0</v>
      </c>
      <c r="I292" s="14" t="s">
        <v>70</v>
      </c>
      <c r="J292">
        <f t="shared" si="43"/>
        <v>8300</v>
      </c>
      <c r="K292">
        <f t="shared" si="44"/>
        <v>830</v>
      </c>
      <c r="M292">
        <v>8300</v>
      </c>
      <c r="N292" t="b">
        <f t="shared" si="45"/>
        <v>1</v>
      </c>
    </row>
    <row r="293" spans="1:14" ht="14.25" x14ac:dyDescent="0.15">
      <c r="A293" t="str">
        <f t="shared" si="38"/>
        <v>654009</v>
      </c>
      <c r="B293" s="19" t="s">
        <v>639</v>
      </c>
      <c r="C293" s="19" t="s">
        <v>455</v>
      </c>
      <c r="D293" s="14" t="str">
        <f t="shared" si="39"/>
        <v>重度障害者等就労支援Ⅳ　4.5</v>
      </c>
      <c r="E293">
        <f t="shared" si="41"/>
        <v>9000</v>
      </c>
      <c r="F293">
        <f t="shared" si="40"/>
        <v>900</v>
      </c>
      <c r="G293">
        <f t="shared" si="46"/>
        <v>270</v>
      </c>
      <c r="H293" t="str">
        <f t="shared" si="42"/>
        <v>重度障害者等就労支援Ⅳ　4.5</v>
      </c>
      <c r="I293" s="14" t="s">
        <v>71</v>
      </c>
      <c r="J293">
        <f t="shared" si="43"/>
        <v>9000</v>
      </c>
      <c r="K293">
        <f t="shared" si="44"/>
        <v>900</v>
      </c>
      <c r="M293">
        <v>9000</v>
      </c>
      <c r="N293" t="b">
        <f t="shared" si="45"/>
        <v>1</v>
      </c>
    </row>
    <row r="294" spans="1:14" ht="14.25" x14ac:dyDescent="0.15">
      <c r="A294" t="str">
        <f t="shared" si="38"/>
        <v>654010</v>
      </c>
      <c r="B294" s="19" t="s">
        <v>639</v>
      </c>
      <c r="C294" s="19" t="s">
        <v>456</v>
      </c>
      <c r="D294" s="14" t="str">
        <f t="shared" si="39"/>
        <v>重度障害者等就労支援Ⅳ　5.0</v>
      </c>
      <c r="E294">
        <f t="shared" si="41"/>
        <v>9700</v>
      </c>
      <c r="F294">
        <f t="shared" si="40"/>
        <v>970</v>
      </c>
      <c r="G294">
        <f t="shared" si="46"/>
        <v>300</v>
      </c>
      <c r="H294" t="str">
        <f t="shared" si="42"/>
        <v>重度障害者等就労支援Ⅳ　5.0</v>
      </c>
      <c r="I294" s="14" t="s">
        <v>72</v>
      </c>
      <c r="J294">
        <f t="shared" si="43"/>
        <v>9700</v>
      </c>
      <c r="K294">
        <f t="shared" si="44"/>
        <v>970</v>
      </c>
      <c r="M294">
        <v>9700</v>
      </c>
      <c r="N294" t="b">
        <f t="shared" si="45"/>
        <v>1</v>
      </c>
    </row>
    <row r="295" spans="1:14" ht="14.25" x14ac:dyDescent="0.15">
      <c r="A295" t="str">
        <f t="shared" si="38"/>
        <v>654011</v>
      </c>
      <c r="B295" s="19" t="s">
        <v>639</v>
      </c>
      <c r="C295" s="19" t="s">
        <v>457</v>
      </c>
      <c r="D295" s="14" t="str">
        <f t="shared" si="39"/>
        <v>重度障害者等就労支援Ⅳ　5.5</v>
      </c>
      <c r="E295">
        <f t="shared" si="41"/>
        <v>10400</v>
      </c>
      <c r="F295">
        <f t="shared" si="40"/>
        <v>1040</v>
      </c>
      <c r="G295">
        <f t="shared" si="46"/>
        <v>330</v>
      </c>
      <c r="H295" t="str">
        <f t="shared" si="42"/>
        <v>重度障害者等就労支援Ⅳ　5.5</v>
      </c>
      <c r="I295" s="14" t="s">
        <v>73</v>
      </c>
      <c r="J295">
        <f t="shared" si="43"/>
        <v>10400</v>
      </c>
      <c r="K295">
        <f t="shared" si="44"/>
        <v>1040</v>
      </c>
      <c r="M295">
        <v>10400</v>
      </c>
      <c r="N295" t="b">
        <f t="shared" si="45"/>
        <v>1</v>
      </c>
    </row>
    <row r="296" spans="1:14" ht="14.25" x14ac:dyDescent="0.15">
      <c r="A296" t="str">
        <f t="shared" si="38"/>
        <v>654012</v>
      </c>
      <c r="B296" s="19" t="s">
        <v>639</v>
      </c>
      <c r="C296" s="19" t="s">
        <v>458</v>
      </c>
      <c r="D296" s="14" t="str">
        <f t="shared" si="39"/>
        <v>重度障害者等就労支援Ⅳ　6.0</v>
      </c>
      <c r="E296">
        <f t="shared" si="41"/>
        <v>11100</v>
      </c>
      <c r="F296">
        <f t="shared" si="40"/>
        <v>1110</v>
      </c>
      <c r="G296">
        <f t="shared" si="46"/>
        <v>360</v>
      </c>
      <c r="H296" t="str">
        <f t="shared" si="42"/>
        <v>重度障害者等就労支援Ⅳ　6.0</v>
      </c>
      <c r="I296" s="14" t="s">
        <v>74</v>
      </c>
      <c r="J296">
        <f t="shared" si="43"/>
        <v>11100</v>
      </c>
      <c r="K296">
        <f t="shared" si="44"/>
        <v>1110</v>
      </c>
      <c r="M296">
        <v>11100</v>
      </c>
      <c r="N296" t="b">
        <f t="shared" si="45"/>
        <v>1</v>
      </c>
    </row>
    <row r="297" spans="1:14" ht="14.25" x14ac:dyDescent="0.15">
      <c r="A297" t="str">
        <f t="shared" si="38"/>
        <v>654013</v>
      </c>
      <c r="B297" s="19" t="s">
        <v>639</v>
      </c>
      <c r="C297" s="19" t="s">
        <v>459</v>
      </c>
      <c r="D297" s="14" t="str">
        <f t="shared" si="39"/>
        <v>重度障害者等就労支援Ⅳ　6.5</v>
      </c>
      <c r="E297">
        <f t="shared" si="41"/>
        <v>11900</v>
      </c>
      <c r="F297">
        <f t="shared" si="40"/>
        <v>1190</v>
      </c>
      <c r="G297">
        <f t="shared" si="46"/>
        <v>390</v>
      </c>
      <c r="H297" t="str">
        <f t="shared" si="42"/>
        <v>重度障害者等就労支援Ⅳ　6.5</v>
      </c>
      <c r="I297" s="14" t="s">
        <v>75</v>
      </c>
      <c r="J297">
        <f t="shared" si="43"/>
        <v>11900</v>
      </c>
      <c r="K297">
        <f t="shared" si="44"/>
        <v>1190</v>
      </c>
      <c r="M297">
        <v>11900</v>
      </c>
      <c r="N297" t="b">
        <f t="shared" si="45"/>
        <v>1</v>
      </c>
    </row>
    <row r="298" spans="1:14" ht="14.25" x14ac:dyDescent="0.15">
      <c r="A298" t="str">
        <f t="shared" si="38"/>
        <v>654014</v>
      </c>
      <c r="B298" s="19" t="s">
        <v>639</v>
      </c>
      <c r="C298" s="19" t="s">
        <v>460</v>
      </c>
      <c r="D298" s="14" t="str">
        <f t="shared" si="39"/>
        <v>重度障害者等就労支援Ⅳ　7.0</v>
      </c>
      <c r="E298">
        <f t="shared" si="41"/>
        <v>12600</v>
      </c>
      <c r="F298">
        <f t="shared" si="40"/>
        <v>1260</v>
      </c>
      <c r="G298">
        <f t="shared" si="46"/>
        <v>420</v>
      </c>
      <c r="H298" t="str">
        <f t="shared" si="42"/>
        <v>重度障害者等就労支援Ⅳ　7.0</v>
      </c>
      <c r="I298" s="14" t="s">
        <v>76</v>
      </c>
      <c r="J298">
        <f t="shared" si="43"/>
        <v>12600</v>
      </c>
      <c r="K298">
        <f t="shared" si="44"/>
        <v>1260</v>
      </c>
      <c r="M298">
        <v>12600</v>
      </c>
      <c r="N298" t="b">
        <f t="shared" si="45"/>
        <v>1</v>
      </c>
    </row>
    <row r="299" spans="1:14" ht="14.25" x14ac:dyDescent="0.15">
      <c r="A299" t="str">
        <f t="shared" si="38"/>
        <v>654015</v>
      </c>
      <c r="B299" s="19" t="s">
        <v>639</v>
      </c>
      <c r="C299" s="19" t="s">
        <v>461</v>
      </c>
      <c r="D299" s="14" t="str">
        <f t="shared" si="39"/>
        <v>重度障害者等就労支援Ⅳ　7.5</v>
      </c>
      <c r="E299">
        <f t="shared" si="41"/>
        <v>13300</v>
      </c>
      <c r="F299">
        <f t="shared" si="40"/>
        <v>1330</v>
      </c>
      <c r="G299">
        <f t="shared" si="46"/>
        <v>450</v>
      </c>
      <c r="H299" t="str">
        <f t="shared" si="42"/>
        <v>重度障害者等就労支援Ⅳ　7.5</v>
      </c>
      <c r="I299" s="14" t="s">
        <v>77</v>
      </c>
      <c r="J299">
        <f t="shared" si="43"/>
        <v>13300</v>
      </c>
      <c r="K299">
        <f t="shared" si="44"/>
        <v>1330</v>
      </c>
      <c r="M299">
        <v>13300</v>
      </c>
      <c r="N299" t="b">
        <f t="shared" si="45"/>
        <v>1</v>
      </c>
    </row>
    <row r="300" spans="1:14" ht="14.25" x14ac:dyDescent="0.15">
      <c r="A300" t="str">
        <f t="shared" si="38"/>
        <v>654016</v>
      </c>
      <c r="B300" s="19" t="s">
        <v>639</v>
      </c>
      <c r="C300" s="19" t="s">
        <v>462</v>
      </c>
      <c r="D300" s="14" t="str">
        <f t="shared" si="39"/>
        <v>重度障害者等就労支援Ⅳ　8.0</v>
      </c>
      <c r="E300">
        <f t="shared" si="41"/>
        <v>14000</v>
      </c>
      <c r="F300">
        <f t="shared" si="40"/>
        <v>1400</v>
      </c>
      <c r="G300">
        <f t="shared" si="46"/>
        <v>480</v>
      </c>
      <c r="H300" t="str">
        <f t="shared" si="42"/>
        <v>重度障害者等就労支援Ⅳ　8.0</v>
      </c>
      <c r="I300" s="14" t="s">
        <v>78</v>
      </c>
      <c r="J300">
        <f t="shared" si="43"/>
        <v>14000</v>
      </c>
      <c r="K300">
        <f t="shared" si="44"/>
        <v>1400</v>
      </c>
      <c r="M300">
        <v>14000</v>
      </c>
      <c r="N300" t="b">
        <f t="shared" si="45"/>
        <v>1</v>
      </c>
    </row>
    <row r="301" spans="1:14" ht="14.25" x14ac:dyDescent="0.15">
      <c r="A301" t="str">
        <f t="shared" si="38"/>
        <v>654017</v>
      </c>
      <c r="B301" s="19" t="s">
        <v>639</v>
      </c>
      <c r="C301" s="19" t="s">
        <v>463</v>
      </c>
      <c r="D301" s="14" t="str">
        <f t="shared" si="39"/>
        <v>重度障害者等就労支援Ⅳ　8.5</v>
      </c>
      <c r="E301">
        <f t="shared" si="41"/>
        <v>14700</v>
      </c>
      <c r="F301">
        <f t="shared" si="40"/>
        <v>1470</v>
      </c>
      <c r="G301">
        <f t="shared" si="46"/>
        <v>510</v>
      </c>
      <c r="H301" t="str">
        <f t="shared" si="42"/>
        <v>重度障害者等就労支援Ⅳ　8.5</v>
      </c>
      <c r="I301" s="15" t="s">
        <v>80</v>
      </c>
      <c r="J301">
        <f t="shared" si="43"/>
        <v>14700</v>
      </c>
      <c r="K301">
        <f t="shared" si="44"/>
        <v>1470</v>
      </c>
      <c r="M301">
        <v>14700</v>
      </c>
      <c r="N301" t="b">
        <f t="shared" si="45"/>
        <v>1</v>
      </c>
    </row>
    <row r="302" spans="1:14" ht="14.25" x14ac:dyDescent="0.15">
      <c r="A302" t="str">
        <f t="shared" si="38"/>
        <v>654018</v>
      </c>
      <c r="B302" s="19" t="s">
        <v>639</v>
      </c>
      <c r="C302" s="19" t="s">
        <v>464</v>
      </c>
      <c r="D302" s="14" t="str">
        <f t="shared" si="39"/>
        <v>重度障害者等就労支援Ⅳ　9.0</v>
      </c>
      <c r="E302">
        <f t="shared" si="41"/>
        <v>15400</v>
      </c>
      <c r="F302">
        <f t="shared" si="40"/>
        <v>1540</v>
      </c>
      <c r="G302">
        <f t="shared" si="46"/>
        <v>540</v>
      </c>
      <c r="H302" t="str">
        <f t="shared" si="42"/>
        <v>重度障害者等就労支援Ⅳ　9.0</v>
      </c>
      <c r="I302" s="15" t="s">
        <v>81</v>
      </c>
      <c r="J302">
        <f t="shared" si="43"/>
        <v>15400</v>
      </c>
      <c r="K302">
        <f t="shared" si="44"/>
        <v>1540</v>
      </c>
      <c r="M302">
        <v>15400</v>
      </c>
      <c r="N302" t="b">
        <f t="shared" si="45"/>
        <v>1</v>
      </c>
    </row>
    <row r="303" spans="1:14" ht="14.25" x14ac:dyDescent="0.15">
      <c r="A303" t="str">
        <f t="shared" si="38"/>
        <v>654019</v>
      </c>
      <c r="B303" s="19" t="s">
        <v>639</v>
      </c>
      <c r="C303" s="19" t="s">
        <v>465</v>
      </c>
      <c r="D303" s="14" t="str">
        <f t="shared" si="39"/>
        <v>重度障害者等就労支援Ⅳ　9.5</v>
      </c>
      <c r="E303">
        <f t="shared" si="41"/>
        <v>16100</v>
      </c>
      <c r="F303">
        <f t="shared" si="40"/>
        <v>1610</v>
      </c>
      <c r="G303">
        <f t="shared" si="46"/>
        <v>570</v>
      </c>
      <c r="H303" t="str">
        <f t="shared" si="42"/>
        <v>重度障害者等就労支援Ⅳ　9.5</v>
      </c>
      <c r="I303" s="15" t="s">
        <v>82</v>
      </c>
      <c r="J303">
        <f t="shared" si="43"/>
        <v>16100</v>
      </c>
      <c r="K303">
        <f t="shared" si="44"/>
        <v>1610</v>
      </c>
      <c r="M303">
        <v>16100</v>
      </c>
      <c r="N303" t="b">
        <f t="shared" si="45"/>
        <v>1</v>
      </c>
    </row>
    <row r="304" spans="1:14" ht="14.25" x14ac:dyDescent="0.15">
      <c r="A304" t="str">
        <f t="shared" si="38"/>
        <v>654020</v>
      </c>
      <c r="B304" s="19" t="s">
        <v>639</v>
      </c>
      <c r="C304" s="19" t="s">
        <v>466</v>
      </c>
      <c r="D304" s="14" t="str">
        <f t="shared" si="39"/>
        <v>重度障害者等就労支援Ⅳ　10.0</v>
      </c>
      <c r="E304">
        <f t="shared" si="41"/>
        <v>16800</v>
      </c>
      <c r="F304">
        <f t="shared" si="40"/>
        <v>1680</v>
      </c>
      <c r="G304">
        <f t="shared" si="46"/>
        <v>600</v>
      </c>
      <c r="H304" t="str">
        <f t="shared" si="42"/>
        <v>重度障害者等就労支援Ⅳ　10.0</v>
      </c>
      <c r="I304" s="15" t="s">
        <v>83</v>
      </c>
      <c r="J304">
        <f t="shared" si="43"/>
        <v>16800</v>
      </c>
      <c r="K304">
        <f t="shared" si="44"/>
        <v>1680</v>
      </c>
      <c r="M304">
        <v>16800</v>
      </c>
      <c r="N304" t="b">
        <f t="shared" si="45"/>
        <v>1</v>
      </c>
    </row>
    <row r="305" spans="1:14" ht="14.25" x14ac:dyDescent="0.15">
      <c r="A305" t="str">
        <f t="shared" si="38"/>
        <v>654021</v>
      </c>
      <c r="B305" s="19" t="s">
        <v>639</v>
      </c>
      <c r="C305" s="19" t="s">
        <v>467</v>
      </c>
      <c r="D305" s="14" t="str">
        <f t="shared" si="39"/>
        <v>重度障害者等就労支援Ⅳ　10.5</v>
      </c>
      <c r="E305">
        <f t="shared" si="41"/>
        <v>17500</v>
      </c>
      <c r="F305">
        <f t="shared" si="40"/>
        <v>1750</v>
      </c>
      <c r="G305">
        <f t="shared" si="46"/>
        <v>630</v>
      </c>
      <c r="H305" t="str">
        <f t="shared" si="42"/>
        <v>重度障害者等就労支援Ⅳ　10.5</v>
      </c>
      <c r="I305" s="15" t="s">
        <v>84</v>
      </c>
      <c r="J305">
        <f t="shared" si="43"/>
        <v>17500</v>
      </c>
      <c r="K305">
        <f t="shared" si="44"/>
        <v>1750</v>
      </c>
      <c r="M305">
        <v>17500</v>
      </c>
      <c r="N305" t="b">
        <f t="shared" si="45"/>
        <v>1</v>
      </c>
    </row>
    <row r="306" spans="1:14" ht="14.25" x14ac:dyDescent="0.15">
      <c r="A306" t="str">
        <f t="shared" si="38"/>
        <v>654022</v>
      </c>
      <c r="B306" s="19" t="s">
        <v>639</v>
      </c>
      <c r="C306" s="19" t="s">
        <v>468</v>
      </c>
      <c r="D306" s="14" t="str">
        <f t="shared" si="39"/>
        <v>重度障害者等就労支援Ⅳ　11.0</v>
      </c>
      <c r="E306">
        <f t="shared" si="41"/>
        <v>18200</v>
      </c>
      <c r="F306">
        <f t="shared" si="40"/>
        <v>1820</v>
      </c>
      <c r="G306">
        <f t="shared" si="46"/>
        <v>660</v>
      </c>
      <c r="H306" t="str">
        <f t="shared" si="42"/>
        <v>重度障害者等就労支援Ⅳ　11.0</v>
      </c>
      <c r="I306" s="15" t="s">
        <v>85</v>
      </c>
      <c r="J306">
        <f t="shared" si="43"/>
        <v>18200</v>
      </c>
      <c r="K306">
        <f t="shared" si="44"/>
        <v>1820</v>
      </c>
      <c r="M306">
        <v>18200</v>
      </c>
      <c r="N306" t="b">
        <f t="shared" si="45"/>
        <v>1</v>
      </c>
    </row>
    <row r="307" spans="1:14" ht="14.25" x14ac:dyDescent="0.15">
      <c r="A307" t="str">
        <f t="shared" si="38"/>
        <v>654023</v>
      </c>
      <c r="B307" s="19" t="s">
        <v>639</v>
      </c>
      <c r="C307" s="19" t="s">
        <v>469</v>
      </c>
      <c r="D307" s="14" t="str">
        <f t="shared" si="39"/>
        <v>重度障害者等就労支援Ⅳ　11.5</v>
      </c>
      <c r="E307">
        <f t="shared" si="41"/>
        <v>18900</v>
      </c>
      <c r="F307">
        <f t="shared" si="40"/>
        <v>1890</v>
      </c>
      <c r="G307">
        <f t="shared" si="46"/>
        <v>690</v>
      </c>
      <c r="H307" t="str">
        <f t="shared" si="42"/>
        <v>重度障害者等就労支援Ⅳ　11.5</v>
      </c>
      <c r="I307" s="15" t="s">
        <v>86</v>
      </c>
      <c r="J307">
        <f t="shared" si="43"/>
        <v>18900</v>
      </c>
      <c r="K307">
        <f t="shared" si="44"/>
        <v>1890</v>
      </c>
      <c r="M307">
        <v>18900</v>
      </c>
      <c r="N307" t="b">
        <f t="shared" si="45"/>
        <v>1</v>
      </c>
    </row>
    <row r="308" spans="1:14" ht="14.25" x14ac:dyDescent="0.15">
      <c r="A308" t="str">
        <f t="shared" si="38"/>
        <v>654024</v>
      </c>
      <c r="B308" s="19" t="s">
        <v>639</v>
      </c>
      <c r="C308" s="19" t="s">
        <v>470</v>
      </c>
      <c r="D308" s="14" t="str">
        <f t="shared" si="39"/>
        <v>重度障害者等就労支援Ⅳ　12.0</v>
      </c>
      <c r="E308">
        <f t="shared" si="41"/>
        <v>19600</v>
      </c>
      <c r="F308">
        <f t="shared" si="40"/>
        <v>1960</v>
      </c>
      <c r="G308">
        <f t="shared" si="46"/>
        <v>720</v>
      </c>
      <c r="H308" t="str">
        <f t="shared" si="42"/>
        <v>重度障害者等就労支援Ⅳ　12.0</v>
      </c>
      <c r="I308" s="15" t="s">
        <v>87</v>
      </c>
      <c r="J308">
        <f t="shared" si="43"/>
        <v>19600</v>
      </c>
      <c r="K308">
        <f t="shared" si="44"/>
        <v>1960</v>
      </c>
      <c r="M308">
        <v>19600</v>
      </c>
      <c r="N308" t="b">
        <f t="shared" si="45"/>
        <v>1</v>
      </c>
    </row>
    <row r="309" spans="1:14" ht="14.25" x14ac:dyDescent="0.15">
      <c r="A309" t="str">
        <f t="shared" si="38"/>
        <v>654025</v>
      </c>
      <c r="B309" s="19" t="s">
        <v>639</v>
      </c>
      <c r="C309" s="19" t="s">
        <v>471</v>
      </c>
      <c r="D309" s="14" t="str">
        <f t="shared" si="39"/>
        <v>重度障害者等就労支援Ⅳ　12.5</v>
      </c>
      <c r="E309">
        <f t="shared" si="41"/>
        <v>20300</v>
      </c>
      <c r="F309">
        <f t="shared" si="40"/>
        <v>2030</v>
      </c>
      <c r="G309">
        <f t="shared" si="46"/>
        <v>750</v>
      </c>
      <c r="H309" t="str">
        <f t="shared" si="42"/>
        <v>重度障害者等就労支援Ⅳ　12.5</v>
      </c>
      <c r="I309" s="15" t="s">
        <v>88</v>
      </c>
      <c r="J309">
        <f t="shared" si="43"/>
        <v>20300</v>
      </c>
      <c r="K309">
        <f t="shared" si="44"/>
        <v>2030</v>
      </c>
      <c r="M309">
        <v>20300</v>
      </c>
      <c r="N309" t="b">
        <f t="shared" si="45"/>
        <v>1</v>
      </c>
    </row>
    <row r="310" spans="1:14" ht="14.25" x14ac:dyDescent="0.15">
      <c r="A310" t="str">
        <f t="shared" si="38"/>
        <v>654026</v>
      </c>
      <c r="B310" s="19" t="s">
        <v>639</v>
      </c>
      <c r="C310" s="19" t="s">
        <v>472</v>
      </c>
      <c r="D310" s="14" t="str">
        <f t="shared" si="39"/>
        <v>重度障害者等就労支援Ⅳ　13.0</v>
      </c>
      <c r="E310">
        <f t="shared" si="41"/>
        <v>21000</v>
      </c>
      <c r="F310">
        <f t="shared" si="40"/>
        <v>2100</v>
      </c>
      <c r="G310">
        <f t="shared" si="46"/>
        <v>780</v>
      </c>
      <c r="H310" t="str">
        <f t="shared" si="42"/>
        <v>重度障害者等就労支援Ⅳ　13.0</v>
      </c>
      <c r="I310" s="15" t="s">
        <v>89</v>
      </c>
      <c r="J310">
        <f t="shared" si="43"/>
        <v>21000</v>
      </c>
      <c r="K310">
        <f t="shared" si="44"/>
        <v>2100</v>
      </c>
      <c r="M310">
        <v>21000</v>
      </c>
      <c r="N310" t="b">
        <f t="shared" si="45"/>
        <v>1</v>
      </c>
    </row>
    <row r="311" spans="1:14" ht="14.25" x14ac:dyDescent="0.15">
      <c r="A311" t="str">
        <f t="shared" si="38"/>
        <v>654027</v>
      </c>
      <c r="B311" s="19" t="s">
        <v>639</v>
      </c>
      <c r="C311" s="19" t="s">
        <v>473</v>
      </c>
      <c r="D311" s="14" t="str">
        <f t="shared" si="39"/>
        <v>重度障害者等就労支援Ⅳ　13.5</v>
      </c>
      <c r="E311">
        <f t="shared" si="41"/>
        <v>21700</v>
      </c>
      <c r="F311">
        <f t="shared" si="40"/>
        <v>2170</v>
      </c>
      <c r="G311">
        <f t="shared" si="46"/>
        <v>810</v>
      </c>
      <c r="H311" t="str">
        <f t="shared" si="42"/>
        <v>重度障害者等就労支援Ⅳ　13.5</v>
      </c>
      <c r="I311" s="15" t="s">
        <v>90</v>
      </c>
      <c r="J311">
        <f t="shared" si="43"/>
        <v>21700</v>
      </c>
      <c r="K311">
        <f t="shared" si="44"/>
        <v>2170</v>
      </c>
      <c r="M311">
        <v>21700</v>
      </c>
      <c r="N311" t="b">
        <f t="shared" si="45"/>
        <v>1</v>
      </c>
    </row>
    <row r="312" spans="1:14" ht="14.25" x14ac:dyDescent="0.15">
      <c r="A312" t="str">
        <f t="shared" si="38"/>
        <v>654028</v>
      </c>
      <c r="B312" s="19" t="s">
        <v>639</v>
      </c>
      <c r="C312" s="19" t="s">
        <v>474</v>
      </c>
      <c r="D312" s="14" t="str">
        <f t="shared" si="39"/>
        <v>重度障害者等就労支援Ⅳ　14.0</v>
      </c>
      <c r="E312">
        <f t="shared" si="41"/>
        <v>22400</v>
      </c>
      <c r="F312">
        <f t="shared" si="40"/>
        <v>2240</v>
      </c>
      <c r="G312">
        <f t="shared" si="46"/>
        <v>840</v>
      </c>
      <c r="H312" t="str">
        <f t="shared" si="42"/>
        <v>重度障害者等就労支援Ⅳ　14.0</v>
      </c>
      <c r="I312" s="15" t="s">
        <v>91</v>
      </c>
      <c r="J312">
        <f t="shared" si="43"/>
        <v>22400</v>
      </c>
      <c r="K312">
        <f t="shared" si="44"/>
        <v>2240</v>
      </c>
      <c r="M312">
        <v>22400</v>
      </c>
      <c r="N312" t="b">
        <f t="shared" si="45"/>
        <v>1</v>
      </c>
    </row>
    <row r="313" spans="1:14" ht="14.25" x14ac:dyDescent="0.15">
      <c r="A313" t="str">
        <f t="shared" si="38"/>
        <v>654029</v>
      </c>
      <c r="B313" s="19" t="s">
        <v>639</v>
      </c>
      <c r="C313" s="19" t="s">
        <v>475</v>
      </c>
      <c r="D313" s="14" t="str">
        <f t="shared" si="39"/>
        <v>重度障害者等就労支援Ⅳ　14.5</v>
      </c>
      <c r="E313">
        <f t="shared" si="41"/>
        <v>23100</v>
      </c>
      <c r="F313">
        <f t="shared" si="40"/>
        <v>2310</v>
      </c>
      <c r="G313">
        <f t="shared" si="46"/>
        <v>870</v>
      </c>
      <c r="H313" t="str">
        <f t="shared" si="42"/>
        <v>重度障害者等就労支援Ⅳ　14.5</v>
      </c>
      <c r="I313" s="15" t="s">
        <v>92</v>
      </c>
      <c r="J313">
        <f t="shared" si="43"/>
        <v>23100</v>
      </c>
      <c r="K313">
        <f t="shared" si="44"/>
        <v>2310</v>
      </c>
      <c r="M313">
        <v>23100</v>
      </c>
      <c r="N313" t="b">
        <f t="shared" si="45"/>
        <v>1</v>
      </c>
    </row>
    <row r="314" spans="1:14" ht="14.25" x14ac:dyDescent="0.15">
      <c r="A314" t="str">
        <f t="shared" si="38"/>
        <v>654030</v>
      </c>
      <c r="B314" s="19" t="s">
        <v>639</v>
      </c>
      <c r="C314" s="19" t="s">
        <v>476</v>
      </c>
      <c r="D314" s="14" t="str">
        <f t="shared" si="39"/>
        <v>重度障害者等就労支援Ⅳ　15.0</v>
      </c>
      <c r="E314">
        <f t="shared" si="41"/>
        <v>23800</v>
      </c>
      <c r="F314">
        <f t="shared" si="40"/>
        <v>2380</v>
      </c>
      <c r="G314">
        <f t="shared" si="46"/>
        <v>900</v>
      </c>
      <c r="H314" t="str">
        <f t="shared" si="42"/>
        <v>重度障害者等就労支援Ⅳ　15.0</v>
      </c>
      <c r="I314" s="15" t="s">
        <v>93</v>
      </c>
      <c r="J314">
        <f t="shared" si="43"/>
        <v>23800</v>
      </c>
      <c r="K314">
        <f t="shared" si="44"/>
        <v>2380</v>
      </c>
      <c r="M314">
        <v>23800</v>
      </c>
      <c r="N314" t="b">
        <f t="shared" si="45"/>
        <v>1</v>
      </c>
    </row>
    <row r="315" spans="1:14" ht="14.25" x14ac:dyDescent="0.15">
      <c r="A315" t="str">
        <f t="shared" si="38"/>
        <v>654031</v>
      </c>
      <c r="B315" s="19" t="s">
        <v>639</v>
      </c>
      <c r="C315" s="19" t="s">
        <v>477</v>
      </c>
      <c r="D315" s="14" t="str">
        <f t="shared" si="39"/>
        <v>重度障害者等就労支援Ⅳ　15.5</v>
      </c>
      <c r="E315">
        <f t="shared" si="41"/>
        <v>24500</v>
      </c>
      <c r="F315">
        <f t="shared" si="40"/>
        <v>2450</v>
      </c>
      <c r="G315">
        <f t="shared" si="46"/>
        <v>930</v>
      </c>
      <c r="H315" t="str">
        <f t="shared" si="42"/>
        <v>重度障害者等就労支援Ⅳ　15.5</v>
      </c>
      <c r="I315" s="15" t="s">
        <v>94</v>
      </c>
      <c r="J315">
        <f t="shared" si="43"/>
        <v>24500</v>
      </c>
      <c r="K315">
        <f t="shared" si="44"/>
        <v>2450</v>
      </c>
      <c r="M315">
        <v>24500</v>
      </c>
      <c r="N315" t="b">
        <f t="shared" si="45"/>
        <v>1</v>
      </c>
    </row>
    <row r="316" spans="1:14" ht="14.25" x14ac:dyDescent="0.15">
      <c r="A316" t="str">
        <f t="shared" si="38"/>
        <v>654032</v>
      </c>
      <c r="B316" s="19" t="s">
        <v>639</v>
      </c>
      <c r="C316" s="19" t="s">
        <v>478</v>
      </c>
      <c r="D316" s="14" t="str">
        <f t="shared" si="39"/>
        <v>重度障害者等就労支援Ⅳ　16.0</v>
      </c>
      <c r="E316">
        <f t="shared" si="41"/>
        <v>25200</v>
      </c>
      <c r="F316">
        <f t="shared" si="40"/>
        <v>2520</v>
      </c>
      <c r="G316">
        <f t="shared" si="46"/>
        <v>960</v>
      </c>
      <c r="H316" t="str">
        <f t="shared" si="42"/>
        <v>重度障害者等就労支援Ⅳ　16.0</v>
      </c>
      <c r="I316" s="15" t="s">
        <v>95</v>
      </c>
      <c r="J316">
        <f t="shared" si="43"/>
        <v>25200</v>
      </c>
      <c r="K316">
        <f t="shared" si="44"/>
        <v>2520</v>
      </c>
      <c r="M316">
        <v>25200</v>
      </c>
      <c r="N316" t="b">
        <f t="shared" si="45"/>
        <v>1</v>
      </c>
    </row>
    <row r="317" spans="1:14" ht="14.25" x14ac:dyDescent="0.15">
      <c r="A317" t="str">
        <f t="shared" si="38"/>
        <v>654033</v>
      </c>
      <c r="B317" s="19" t="s">
        <v>639</v>
      </c>
      <c r="C317" s="19" t="s">
        <v>479</v>
      </c>
      <c r="D317" s="14" t="str">
        <f t="shared" si="39"/>
        <v>重度障害者等就労支援Ⅳ　16.5</v>
      </c>
      <c r="E317">
        <f t="shared" si="41"/>
        <v>25900</v>
      </c>
      <c r="F317">
        <f t="shared" si="40"/>
        <v>2590</v>
      </c>
      <c r="G317">
        <f t="shared" si="46"/>
        <v>990</v>
      </c>
      <c r="H317" t="str">
        <f t="shared" si="42"/>
        <v>重度障害者等就労支援Ⅳ　16.5</v>
      </c>
      <c r="I317" s="15" t="s">
        <v>96</v>
      </c>
      <c r="J317">
        <f t="shared" si="43"/>
        <v>25900</v>
      </c>
      <c r="K317">
        <f t="shared" si="44"/>
        <v>2590</v>
      </c>
      <c r="M317">
        <v>25900</v>
      </c>
      <c r="N317" t="b">
        <f t="shared" si="45"/>
        <v>1</v>
      </c>
    </row>
    <row r="318" spans="1:14" ht="14.25" x14ac:dyDescent="0.15">
      <c r="A318" t="str">
        <f t="shared" si="38"/>
        <v>654034</v>
      </c>
      <c r="B318" s="19" t="s">
        <v>639</v>
      </c>
      <c r="C318" s="19" t="s">
        <v>480</v>
      </c>
      <c r="D318" s="14" t="str">
        <f t="shared" si="39"/>
        <v>重度障害者等就労支援Ⅳ　17.0</v>
      </c>
      <c r="E318">
        <f t="shared" si="41"/>
        <v>26600</v>
      </c>
      <c r="F318">
        <f t="shared" si="40"/>
        <v>2660</v>
      </c>
      <c r="G318">
        <f t="shared" si="46"/>
        <v>1020</v>
      </c>
      <c r="H318" t="str">
        <f t="shared" si="42"/>
        <v>重度障害者等就労支援Ⅳ　17.0</v>
      </c>
      <c r="I318" s="15" t="s">
        <v>97</v>
      </c>
      <c r="J318">
        <f t="shared" si="43"/>
        <v>26600</v>
      </c>
      <c r="K318">
        <f t="shared" si="44"/>
        <v>2660</v>
      </c>
      <c r="M318">
        <v>26600</v>
      </c>
      <c r="N318" t="b">
        <f t="shared" si="45"/>
        <v>1</v>
      </c>
    </row>
    <row r="319" spans="1:14" ht="14.25" x14ac:dyDescent="0.15">
      <c r="A319" t="str">
        <f t="shared" si="38"/>
        <v>654035</v>
      </c>
      <c r="B319" s="19" t="s">
        <v>639</v>
      </c>
      <c r="C319" s="19" t="s">
        <v>481</v>
      </c>
      <c r="D319" s="14" t="str">
        <f t="shared" si="39"/>
        <v>重度障害者等就労支援Ⅳ　17.5</v>
      </c>
      <c r="E319">
        <f t="shared" si="41"/>
        <v>27300</v>
      </c>
      <c r="F319">
        <f t="shared" si="40"/>
        <v>2730</v>
      </c>
      <c r="G319">
        <f t="shared" si="46"/>
        <v>1050</v>
      </c>
      <c r="H319" t="str">
        <f t="shared" si="42"/>
        <v>重度障害者等就労支援Ⅳ　17.5</v>
      </c>
      <c r="I319" s="15" t="s">
        <v>98</v>
      </c>
      <c r="J319">
        <f t="shared" si="43"/>
        <v>27300</v>
      </c>
      <c r="K319">
        <f t="shared" si="44"/>
        <v>2730</v>
      </c>
      <c r="M319">
        <v>27300</v>
      </c>
      <c r="N319" t="b">
        <f t="shared" si="45"/>
        <v>1</v>
      </c>
    </row>
    <row r="320" spans="1:14" ht="14.25" x14ac:dyDescent="0.15">
      <c r="A320" t="str">
        <f t="shared" si="38"/>
        <v>654036</v>
      </c>
      <c r="B320" s="19" t="s">
        <v>639</v>
      </c>
      <c r="C320" s="19" t="s">
        <v>482</v>
      </c>
      <c r="D320" s="14" t="str">
        <f t="shared" si="39"/>
        <v>重度障害者等就労支援Ⅳ　18.0</v>
      </c>
      <c r="E320">
        <f t="shared" si="41"/>
        <v>28000</v>
      </c>
      <c r="F320">
        <f t="shared" si="40"/>
        <v>2800</v>
      </c>
      <c r="G320">
        <f t="shared" si="46"/>
        <v>1080</v>
      </c>
      <c r="H320" t="str">
        <f t="shared" si="42"/>
        <v>重度障害者等就労支援Ⅳ　18.0</v>
      </c>
      <c r="I320" s="15" t="s">
        <v>99</v>
      </c>
      <c r="J320">
        <f t="shared" si="43"/>
        <v>28000</v>
      </c>
      <c r="K320">
        <f t="shared" si="44"/>
        <v>2800</v>
      </c>
      <c r="M320">
        <v>28000</v>
      </c>
      <c r="N320" t="b">
        <f t="shared" si="45"/>
        <v>1</v>
      </c>
    </row>
    <row r="321" spans="1:14" ht="14.25" x14ac:dyDescent="0.15">
      <c r="A321" t="str">
        <f t="shared" si="38"/>
        <v>654037</v>
      </c>
      <c r="B321" s="19" t="s">
        <v>639</v>
      </c>
      <c r="C321" s="19" t="s">
        <v>483</v>
      </c>
      <c r="D321" s="14" t="str">
        <f t="shared" si="39"/>
        <v>重度障害者等就労支援Ⅳ　18.5</v>
      </c>
      <c r="E321">
        <f t="shared" si="41"/>
        <v>28700</v>
      </c>
      <c r="F321">
        <f t="shared" si="40"/>
        <v>2870</v>
      </c>
      <c r="G321">
        <f t="shared" si="46"/>
        <v>1110</v>
      </c>
      <c r="H321" t="str">
        <f t="shared" si="42"/>
        <v>重度障害者等就労支援Ⅳ　18.5</v>
      </c>
      <c r="I321" s="15" t="s">
        <v>100</v>
      </c>
      <c r="J321">
        <f t="shared" si="43"/>
        <v>28700</v>
      </c>
      <c r="K321">
        <f t="shared" si="44"/>
        <v>2870</v>
      </c>
      <c r="M321">
        <v>28700</v>
      </c>
      <c r="N321" t="b">
        <f t="shared" si="45"/>
        <v>1</v>
      </c>
    </row>
    <row r="322" spans="1:14" ht="14.25" x14ac:dyDescent="0.15">
      <c r="A322" t="str">
        <f t="shared" si="38"/>
        <v>654038</v>
      </c>
      <c r="B322" s="19" t="s">
        <v>639</v>
      </c>
      <c r="C322" s="19" t="s">
        <v>484</v>
      </c>
      <c r="D322" s="14" t="str">
        <f t="shared" si="39"/>
        <v>重度障害者等就労支援Ⅳ　19.0</v>
      </c>
      <c r="E322">
        <f t="shared" si="41"/>
        <v>29400</v>
      </c>
      <c r="F322">
        <f t="shared" si="40"/>
        <v>2940</v>
      </c>
      <c r="G322">
        <f t="shared" si="46"/>
        <v>1140</v>
      </c>
      <c r="H322" t="str">
        <f t="shared" si="42"/>
        <v>重度障害者等就労支援Ⅳ　19.0</v>
      </c>
      <c r="I322" s="15" t="s">
        <v>101</v>
      </c>
      <c r="J322">
        <f t="shared" si="43"/>
        <v>29400</v>
      </c>
      <c r="K322">
        <f t="shared" si="44"/>
        <v>2940</v>
      </c>
      <c r="M322">
        <v>29400</v>
      </c>
      <c r="N322" t="b">
        <f t="shared" si="45"/>
        <v>1</v>
      </c>
    </row>
    <row r="323" spans="1:14" ht="14.25" x14ac:dyDescent="0.15">
      <c r="A323" t="str">
        <f t="shared" ref="A323:A386" si="47">TEXT(B323&amp;C323,"000000")</f>
        <v>654039</v>
      </c>
      <c r="B323" s="19" t="s">
        <v>639</v>
      </c>
      <c r="C323" s="19" t="s">
        <v>485</v>
      </c>
      <c r="D323" s="14" t="str">
        <f t="shared" ref="D323:D386" si="48">IF(C323="9901","外出加算",IF(MID(C323,1,1)="1","重度障害者等就労支援Ⅰ　",IF(MID(C323,1,1)="2","重度障害者等就労支援Ⅱ ",IF(MID(C323,1,1)="3","重度障害者等就労支援Ⅲ　",IF(MID(C323,1,1)="4","重度障害者等就労支援Ⅳ　",IF(MID(C323,1,1)="5","重度障害者等就労支援Ⅴ　")))))&amp;IF(MID(C323,2,1)="0",TEXT(G323/60,"0.0"),IF(MID(C323,2,1)="1",TEXT(G323/60,"0.0")&amp;"　二人")))</f>
        <v>重度障害者等就労支援Ⅳ　19.5</v>
      </c>
      <c r="E323">
        <f t="shared" si="41"/>
        <v>30100</v>
      </c>
      <c r="F323">
        <f t="shared" ref="F323:F386" si="49">E323*0.1</f>
        <v>3010</v>
      </c>
      <c r="G323">
        <f t="shared" si="46"/>
        <v>1170</v>
      </c>
      <c r="H323" t="str">
        <f t="shared" si="42"/>
        <v>重度障害者等就労支援Ⅳ　19.5</v>
      </c>
      <c r="I323" s="15" t="s">
        <v>102</v>
      </c>
      <c r="J323">
        <f t="shared" si="43"/>
        <v>30100</v>
      </c>
      <c r="K323">
        <f t="shared" si="44"/>
        <v>3010</v>
      </c>
      <c r="M323">
        <v>30100</v>
      </c>
      <c r="N323" t="b">
        <f t="shared" si="45"/>
        <v>1</v>
      </c>
    </row>
    <row r="324" spans="1:14" ht="14.25" x14ac:dyDescent="0.15">
      <c r="A324" t="str">
        <f t="shared" si="47"/>
        <v>654040</v>
      </c>
      <c r="B324" s="19" t="s">
        <v>639</v>
      </c>
      <c r="C324" s="19" t="s">
        <v>486</v>
      </c>
      <c r="D324" s="14" t="str">
        <f t="shared" si="48"/>
        <v>重度障害者等就労支援Ⅳ　20.0</v>
      </c>
      <c r="E324">
        <f t="shared" ref="E324:E387" si="50">M324</f>
        <v>30800</v>
      </c>
      <c r="F324">
        <f t="shared" si="49"/>
        <v>3080</v>
      </c>
      <c r="G324">
        <f t="shared" si="46"/>
        <v>1200</v>
      </c>
      <c r="H324" t="str">
        <f t="shared" ref="H324:H387" si="51">D324</f>
        <v>重度障害者等就労支援Ⅳ　20.0</v>
      </c>
      <c r="I324" s="15" t="s">
        <v>103</v>
      </c>
      <c r="J324">
        <f t="shared" ref="J324:J387" si="52">E324</f>
        <v>30800</v>
      </c>
      <c r="K324">
        <f t="shared" ref="K324:K387" si="53">F324</f>
        <v>3080</v>
      </c>
      <c r="M324">
        <v>30800</v>
      </c>
      <c r="N324" t="b">
        <f t="shared" ref="N324:N387" si="54">M324=E324</f>
        <v>1</v>
      </c>
    </row>
    <row r="325" spans="1:14" ht="14.25" x14ac:dyDescent="0.15">
      <c r="A325" t="str">
        <f t="shared" si="47"/>
        <v>654041</v>
      </c>
      <c r="B325" s="19" t="s">
        <v>639</v>
      </c>
      <c r="C325" s="19" t="s">
        <v>487</v>
      </c>
      <c r="D325" s="14" t="str">
        <f t="shared" si="48"/>
        <v>重度障害者等就労支援Ⅳ　20.5</v>
      </c>
      <c r="E325">
        <f t="shared" si="50"/>
        <v>31500</v>
      </c>
      <c r="F325">
        <f t="shared" si="49"/>
        <v>3150</v>
      </c>
      <c r="G325">
        <f t="shared" si="46"/>
        <v>1230</v>
      </c>
      <c r="H325" t="str">
        <f t="shared" si="51"/>
        <v>重度障害者等就労支援Ⅳ　20.5</v>
      </c>
      <c r="I325" s="15" t="s">
        <v>104</v>
      </c>
      <c r="J325">
        <f t="shared" si="52"/>
        <v>31500</v>
      </c>
      <c r="K325">
        <f t="shared" si="53"/>
        <v>3150</v>
      </c>
      <c r="M325">
        <v>31500</v>
      </c>
      <c r="N325" t="b">
        <f t="shared" si="54"/>
        <v>1</v>
      </c>
    </row>
    <row r="326" spans="1:14" ht="14.25" x14ac:dyDescent="0.15">
      <c r="A326" t="str">
        <f t="shared" si="47"/>
        <v>654042</v>
      </c>
      <c r="B326" s="19" t="s">
        <v>639</v>
      </c>
      <c r="C326" s="19" t="s">
        <v>488</v>
      </c>
      <c r="D326" s="14" t="str">
        <f t="shared" si="48"/>
        <v>重度障害者等就労支援Ⅳ　21.0</v>
      </c>
      <c r="E326">
        <f t="shared" si="50"/>
        <v>32200</v>
      </c>
      <c r="F326">
        <f t="shared" si="49"/>
        <v>3220</v>
      </c>
      <c r="G326">
        <f t="shared" si="46"/>
        <v>1260</v>
      </c>
      <c r="H326" t="str">
        <f t="shared" si="51"/>
        <v>重度障害者等就労支援Ⅳ　21.0</v>
      </c>
      <c r="I326" s="15" t="s">
        <v>105</v>
      </c>
      <c r="J326">
        <f t="shared" si="52"/>
        <v>32200</v>
      </c>
      <c r="K326">
        <f t="shared" si="53"/>
        <v>3220</v>
      </c>
      <c r="M326">
        <v>32200</v>
      </c>
      <c r="N326" t="b">
        <f t="shared" si="54"/>
        <v>1</v>
      </c>
    </row>
    <row r="327" spans="1:14" ht="14.25" x14ac:dyDescent="0.15">
      <c r="A327" t="str">
        <f t="shared" si="47"/>
        <v>654043</v>
      </c>
      <c r="B327" s="19" t="s">
        <v>639</v>
      </c>
      <c r="C327" s="19" t="s">
        <v>489</v>
      </c>
      <c r="D327" s="14" t="str">
        <f t="shared" si="48"/>
        <v>重度障害者等就労支援Ⅳ　21.5</v>
      </c>
      <c r="E327">
        <f t="shared" si="50"/>
        <v>32900</v>
      </c>
      <c r="F327">
        <f t="shared" si="49"/>
        <v>3290</v>
      </c>
      <c r="G327">
        <f t="shared" si="46"/>
        <v>1290</v>
      </c>
      <c r="H327" t="str">
        <f t="shared" si="51"/>
        <v>重度障害者等就労支援Ⅳ　21.5</v>
      </c>
      <c r="I327" s="15" t="s">
        <v>106</v>
      </c>
      <c r="J327">
        <f t="shared" si="52"/>
        <v>32900</v>
      </c>
      <c r="K327">
        <f t="shared" si="53"/>
        <v>3290</v>
      </c>
      <c r="M327">
        <v>32900</v>
      </c>
      <c r="N327" t="b">
        <f t="shared" si="54"/>
        <v>1</v>
      </c>
    </row>
    <row r="328" spans="1:14" ht="14.25" x14ac:dyDescent="0.15">
      <c r="A328" t="str">
        <f t="shared" si="47"/>
        <v>654044</v>
      </c>
      <c r="B328" s="19" t="s">
        <v>639</v>
      </c>
      <c r="C328" s="19" t="s">
        <v>490</v>
      </c>
      <c r="D328" s="14" t="str">
        <f t="shared" si="48"/>
        <v>重度障害者等就労支援Ⅳ　22.0</v>
      </c>
      <c r="E328">
        <f t="shared" si="50"/>
        <v>33600</v>
      </c>
      <c r="F328">
        <f t="shared" si="49"/>
        <v>3360</v>
      </c>
      <c r="G328">
        <f t="shared" si="46"/>
        <v>1320</v>
      </c>
      <c r="H328" t="str">
        <f t="shared" si="51"/>
        <v>重度障害者等就労支援Ⅳ　22.0</v>
      </c>
      <c r="I328" s="15" t="s">
        <v>107</v>
      </c>
      <c r="J328">
        <f t="shared" si="52"/>
        <v>33600</v>
      </c>
      <c r="K328">
        <f t="shared" si="53"/>
        <v>3360</v>
      </c>
      <c r="M328">
        <v>33600</v>
      </c>
      <c r="N328" t="b">
        <f t="shared" si="54"/>
        <v>1</v>
      </c>
    </row>
    <row r="329" spans="1:14" ht="14.25" x14ac:dyDescent="0.15">
      <c r="A329" t="str">
        <f t="shared" si="47"/>
        <v>654045</v>
      </c>
      <c r="B329" s="19" t="s">
        <v>639</v>
      </c>
      <c r="C329" s="19" t="s">
        <v>491</v>
      </c>
      <c r="D329" s="14" t="str">
        <f t="shared" si="48"/>
        <v>重度障害者等就労支援Ⅳ　22.5</v>
      </c>
      <c r="E329">
        <f t="shared" si="50"/>
        <v>34300</v>
      </c>
      <c r="F329">
        <f t="shared" si="49"/>
        <v>3430</v>
      </c>
      <c r="G329">
        <f t="shared" si="46"/>
        <v>1350</v>
      </c>
      <c r="H329" t="str">
        <f t="shared" si="51"/>
        <v>重度障害者等就労支援Ⅳ　22.5</v>
      </c>
      <c r="I329" s="15" t="s">
        <v>108</v>
      </c>
      <c r="J329">
        <f t="shared" si="52"/>
        <v>34300</v>
      </c>
      <c r="K329">
        <f t="shared" si="53"/>
        <v>3430</v>
      </c>
      <c r="M329">
        <v>34300</v>
      </c>
      <c r="N329" t="b">
        <f t="shared" si="54"/>
        <v>1</v>
      </c>
    </row>
    <row r="330" spans="1:14" ht="14.25" x14ac:dyDescent="0.15">
      <c r="A330" t="str">
        <f t="shared" si="47"/>
        <v>654046</v>
      </c>
      <c r="B330" s="19" t="s">
        <v>639</v>
      </c>
      <c r="C330" s="19" t="s">
        <v>492</v>
      </c>
      <c r="D330" s="14" t="str">
        <f t="shared" si="48"/>
        <v>重度障害者等就労支援Ⅳ　23.0</v>
      </c>
      <c r="E330">
        <f t="shared" si="50"/>
        <v>35000</v>
      </c>
      <c r="F330">
        <f t="shared" si="49"/>
        <v>3500</v>
      </c>
      <c r="G330">
        <f t="shared" si="46"/>
        <v>1380</v>
      </c>
      <c r="H330" t="str">
        <f t="shared" si="51"/>
        <v>重度障害者等就労支援Ⅳ　23.0</v>
      </c>
      <c r="I330" s="15" t="s">
        <v>109</v>
      </c>
      <c r="J330">
        <f t="shared" si="52"/>
        <v>35000</v>
      </c>
      <c r="K330">
        <f t="shared" si="53"/>
        <v>3500</v>
      </c>
      <c r="M330">
        <v>35000</v>
      </c>
      <c r="N330" t="b">
        <f t="shared" si="54"/>
        <v>1</v>
      </c>
    </row>
    <row r="331" spans="1:14" ht="14.25" x14ac:dyDescent="0.15">
      <c r="A331" t="str">
        <f t="shared" si="47"/>
        <v>654047</v>
      </c>
      <c r="B331" s="19" t="s">
        <v>639</v>
      </c>
      <c r="C331" s="19" t="s">
        <v>493</v>
      </c>
      <c r="D331" s="14" t="str">
        <f t="shared" si="48"/>
        <v>重度障害者等就労支援Ⅳ　23.5</v>
      </c>
      <c r="E331">
        <f t="shared" si="50"/>
        <v>35700</v>
      </c>
      <c r="F331">
        <f t="shared" si="49"/>
        <v>3570</v>
      </c>
      <c r="G331">
        <f t="shared" si="46"/>
        <v>1410</v>
      </c>
      <c r="H331" t="str">
        <f t="shared" si="51"/>
        <v>重度障害者等就労支援Ⅳ　23.5</v>
      </c>
      <c r="I331" s="15" t="s">
        <v>110</v>
      </c>
      <c r="J331">
        <f t="shared" si="52"/>
        <v>35700</v>
      </c>
      <c r="K331">
        <f t="shared" si="53"/>
        <v>3570</v>
      </c>
      <c r="M331">
        <v>35700</v>
      </c>
      <c r="N331" t="b">
        <f t="shared" si="54"/>
        <v>1</v>
      </c>
    </row>
    <row r="332" spans="1:14" ht="14.25" x14ac:dyDescent="0.15">
      <c r="A332" t="str">
        <f t="shared" si="47"/>
        <v>654048</v>
      </c>
      <c r="B332" s="19" t="s">
        <v>639</v>
      </c>
      <c r="C332" s="19" t="s">
        <v>494</v>
      </c>
      <c r="D332" s="14" t="str">
        <f t="shared" si="48"/>
        <v>重度障害者等就労支援Ⅳ　24.0</v>
      </c>
      <c r="E332">
        <f t="shared" si="50"/>
        <v>36400</v>
      </c>
      <c r="F332">
        <f t="shared" si="49"/>
        <v>3640</v>
      </c>
      <c r="G332">
        <f t="shared" si="46"/>
        <v>1440</v>
      </c>
      <c r="H332" t="str">
        <f t="shared" si="51"/>
        <v>重度障害者等就労支援Ⅳ　24.0</v>
      </c>
      <c r="I332" s="15" t="s">
        <v>111</v>
      </c>
      <c r="J332">
        <f t="shared" si="52"/>
        <v>36400</v>
      </c>
      <c r="K332">
        <f t="shared" si="53"/>
        <v>3640</v>
      </c>
      <c r="M332">
        <v>36400</v>
      </c>
      <c r="N332" t="b">
        <f t="shared" si="54"/>
        <v>1</v>
      </c>
    </row>
    <row r="333" spans="1:14" ht="14.25" x14ac:dyDescent="0.15">
      <c r="A333" t="str">
        <f t="shared" si="47"/>
        <v>654101</v>
      </c>
      <c r="B333" s="19" t="s">
        <v>639</v>
      </c>
      <c r="C333" s="19" t="s">
        <v>495</v>
      </c>
      <c r="D333" s="14" t="str">
        <f t="shared" si="48"/>
        <v>重度障害者等就労支援Ⅳ　0.5　二人</v>
      </c>
      <c r="E333">
        <f t="shared" si="50"/>
        <v>2100</v>
      </c>
      <c r="F333">
        <f t="shared" si="49"/>
        <v>210</v>
      </c>
      <c r="G333">
        <v>30</v>
      </c>
      <c r="H333" t="str">
        <f t="shared" si="51"/>
        <v>重度障害者等就労支援Ⅳ　0.5　二人</v>
      </c>
      <c r="I333" s="14" t="s">
        <v>64</v>
      </c>
      <c r="J333">
        <f t="shared" si="52"/>
        <v>2100</v>
      </c>
      <c r="K333">
        <f t="shared" si="53"/>
        <v>210</v>
      </c>
      <c r="M333">
        <v>2100</v>
      </c>
      <c r="N333" t="b">
        <f t="shared" si="54"/>
        <v>1</v>
      </c>
    </row>
    <row r="334" spans="1:14" ht="14.25" x14ac:dyDescent="0.15">
      <c r="A334" t="str">
        <f t="shared" si="47"/>
        <v>654102</v>
      </c>
      <c r="B334" s="19" t="s">
        <v>639</v>
      </c>
      <c r="C334" s="19" t="s">
        <v>496</v>
      </c>
      <c r="D334" s="14" t="str">
        <f t="shared" si="48"/>
        <v>重度障害者等就労支援Ⅳ　1.0　二人</v>
      </c>
      <c r="E334">
        <f t="shared" si="50"/>
        <v>3300</v>
      </c>
      <c r="F334">
        <f t="shared" si="49"/>
        <v>330</v>
      </c>
      <c r="G334">
        <v>60</v>
      </c>
      <c r="H334" t="str">
        <f t="shared" si="51"/>
        <v>重度障害者等就労支援Ⅳ　1.0　二人</v>
      </c>
      <c r="I334" s="14" t="s">
        <v>112</v>
      </c>
      <c r="J334">
        <f t="shared" si="52"/>
        <v>3300</v>
      </c>
      <c r="K334">
        <f t="shared" si="53"/>
        <v>330</v>
      </c>
      <c r="M334">
        <v>3300</v>
      </c>
      <c r="N334" t="b">
        <f t="shared" si="54"/>
        <v>1</v>
      </c>
    </row>
    <row r="335" spans="1:14" ht="14.25" x14ac:dyDescent="0.15">
      <c r="A335" t="str">
        <f t="shared" si="47"/>
        <v>654103</v>
      </c>
      <c r="B335" s="19" t="s">
        <v>639</v>
      </c>
      <c r="C335" s="19" t="s">
        <v>497</v>
      </c>
      <c r="D335" s="14" t="str">
        <f t="shared" si="48"/>
        <v>重度障害者等就労支援Ⅳ　1.5　二人</v>
      </c>
      <c r="E335">
        <f t="shared" si="50"/>
        <v>4800</v>
      </c>
      <c r="F335">
        <f t="shared" si="49"/>
        <v>480</v>
      </c>
      <c r="G335">
        <f t="shared" ref="G335:G380" si="55">G334+30</f>
        <v>90</v>
      </c>
      <c r="H335" t="str">
        <f t="shared" si="51"/>
        <v>重度障害者等就労支援Ⅳ　1.5　二人</v>
      </c>
      <c r="I335" s="14" t="s">
        <v>65</v>
      </c>
      <c r="J335">
        <f t="shared" si="52"/>
        <v>4800</v>
      </c>
      <c r="K335">
        <f t="shared" si="53"/>
        <v>480</v>
      </c>
      <c r="M335">
        <v>4800</v>
      </c>
      <c r="N335" t="b">
        <f t="shared" si="54"/>
        <v>1</v>
      </c>
    </row>
    <row r="336" spans="1:14" ht="14.25" x14ac:dyDescent="0.15">
      <c r="A336" t="str">
        <f t="shared" si="47"/>
        <v>654104</v>
      </c>
      <c r="B336" s="19" t="s">
        <v>639</v>
      </c>
      <c r="C336" s="19" t="s">
        <v>498</v>
      </c>
      <c r="D336" s="14" t="str">
        <f t="shared" si="48"/>
        <v>重度障害者等就労支援Ⅳ　2.0　二人</v>
      </c>
      <c r="E336">
        <f t="shared" si="50"/>
        <v>5500</v>
      </c>
      <c r="F336">
        <f t="shared" si="49"/>
        <v>550</v>
      </c>
      <c r="G336">
        <f t="shared" si="55"/>
        <v>120</v>
      </c>
      <c r="H336" t="str">
        <f t="shared" si="51"/>
        <v>重度障害者等就労支援Ⅳ　2.0　二人</v>
      </c>
      <c r="I336" s="14" t="s">
        <v>66</v>
      </c>
      <c r="J336">
        <f t="shared" si="52"/>
        <v>5500</v>
      </c>
      <c r="K336">
        <f t="shared" si="53"/>
        <v>550</v>
      </c>
      <c r="M336">
        <v>5500</v>
      </c>
      <c r="N336" t="b">
        <f t="shared" si="54"/>
        <v>1</v>
      </c>
    </row>
    <row r="337" spans="1:14" ht="14.25" x14ac:dyDescent="0.15">
      <c r="A337" t="str">
        <f t="shared" si="47"/>
        <v>654105</v>
      </c>
      <c r="B337" s="19" t="s">
        <v>639</v>
      </c>
      <c r="C337" s="19" t="s">
        <v>499</v>
      </c>
      <c r="D337" s="14" t="str">
        <f t="shared" si="48"/>
        <v>重度障害者等就労支援Ⅳ　2.5　二人</v>
      </c>
      <c r="E337">
        <f t="shared" si="50"/>
        <v>6200</v>
      </c>
      <c r="F337">
        <f t="shared" si="49"/>
        <v>620</v>
      </c>
      <c r="G337">
        <f t="shared" si="55"/>
        <v>150</v>
      </c>
      <c r="H337" t="str">
        <f t="shared" si="51"/>
        <v>重度障害者等就労支援Ⅳ　2.5　二人</v>
      </c>
      <c r="I337" s="14" t="s">
        <v>67</v>
      </c>
      <c r="J337">
        <f t="shared" si="52"/>
        <v>6200</v>
      </c>
      <c r="K337">
        <f t="shared" si="53"/>
        <v>620</v>
      </c>
      <c r="M337">
        <v>6200</v>
      </c>
      <c r="N337" t="b">
        <f t="shared" si="54"/>
        <v>1</v>
      </c>
    </row>
    <row r="338" spans="1:14" ht="14.25" x14ac:dyDescent="0.15">
      <c r="A338" t="str">
        <f t="shared" si="47"/>
        <v>654106</v>
      </c>
      <c r="B338" s="19" t="s">
        <v>639</v>
      </c>
      <c r="C338" s="19" t="s">
        <v>500</v>
      </c>
      <c r="D338" s="14" t="str">
        <f t="shared" si="48"/>
        <v>重度障害者等就労支援Ⅳ　3.0　二人</v>
      </c>
      <c r="E338">
        <f t="shared" si="50"/>
        <v>6900</v>
      </c>
      <c r="F338">
        <f t="shared" si="49"/>
        <v>690</v>
      </c>
      <c r="G338">
        <f t="shared" si="55"/>
        <v>180</v>
      </c>
      <c r="H338" t="str">
        <f t="shared" si="51"/>
        <v>重度障害者等就労支援Ⅳ　3.0　二人</v>
      </c>
      <c r="I338" s="14" t="s">
        <v>68</v>
      </c>
      <c r="J338">
        <f t="shared" si="52"/>
        <v>6900</v>
      </c>
      <c r="K338">
        <f t="shared" si="53"/>
        <v>690</v>
      </c>
      <c r="M338">
        <v>6900</v>
      </c>
      <c r="N338" t="b">
        <f t="shared" si="54"/>
        <v>1</v>
      </c>
    </row>
    <row r="339" spans="1:14" ht="14.25" x14ac:dyDescent="0.15">
      <c r="A339" t="str">
        <f t="shared" si="47"/>
        <v>654107</v>
      </c>
      <c r="B339" s="19" t="s">
        <v>639</v>
      </c>
      <c r="C339" s="19" t="s">
        <v>501</v>
      </c>
      <c r="D339" s="14" t="str">
        <f t="shared" si="48"/>
        <v>重度障害者等就労支援Ⅳ　3.5　二人</v>
      </c>
      <c r="E339">
        <f t="shared" si="50"/>
        <v>7600</v>
      </c>
      <c r="F339">
        <f t="shared" si="49"/>
        <v>760</v>
      </c>
      <c r="G339">
        <f t="shared" si="55"/>
        <v>210</v>
      </c>
      <c r="H339" t="str">
        <f t="shared" si="51"/>
        <v>重度障害者等就労支援Ⅳ　3.5　二人</v>
      </c>
      <c r="I339" s="14" t="s">
        <v>69</v>
      </c>
      <c r="J339">
        <f t="shared" si="52"/>
        <v>7600</v>
      </c>
      <c r="K339">
        <f t="shared" si="53"/>
        <v>760</v>
      </c>
      <c r="M339">
        <v>7600</v>
      </c>
      <c r="N339" t="b">
        <f t="shared" si="54"/>
        <v>1</v>
      </c>
    </row>
    <row r="340" spans="1:14" ht="14.25" x14ac:dyDescent="0.15">
      <c r="A340" t="str">
        <f t="shared" si="47"/>
        <v>654108</v>
      </c>
      <c r="B340" s="19" t="s">
        <v>639</v>
      </c>
      <c r="C340" s="19" t="s">
        <v>502</v>
      </c>
      <c r="D340" s="14" t="str">
        <f t="shared" si="48"/>
        <v>重度障害者等就労支援Ⅳ　4.0　二人</v>
      </c>
      <c r="E340">
        <f t="shared" si="50"/>
        <v>8300</v>
      </c>
      <c r="F340">
        <f t="shared" si="49"/>
        <v>830</v>
      </c>
      <c r="G340">
        <f t="shared" si="55"/>
        <v>240</v>
      </c>
      <c r="H340" t="str">
        <f t="shared" si="51"/>
        <v>重度障害者等就労支援Ⅳ　4.0　二人</v>
      </c>
      <c r="I340" s="14" t="s">
        <v>70</v>
      </c>
      <c r="J340">
        <f t="shared" si="52"/>
        <v>8300</v>
      </c>
      <c r="K340">
        <f t="shared" si="53"/>
        <v>830</v>
      </c>
      <c r="M340">
        <v>8300</v>
      </c>
      <c r="N340" t="b">
        <f t="shared" si="54"/>
        <v>1</v>
      </c>
    </row>
    <row r="341" spans="1:14" ht="14.25" x14ac:dyDescent="0.15">
      <c r="A341" t="str">
        <f t="shared" si="47"/>
        <v>654109</v>
      </c>
      <c r="B341" s="19" t="s">
        <v>639</v>
      </c>
      <c r="C341" s="19" t="s">
        <v>503</v>
      </c>
      <c r="D341" s="14" t="str">
        <f t="shared" si="48"/>
        <v>重度障害者等就労支援Ⅳ　4.5　二人</v>
      </c>
      <c r="E341">
        <f t="shared" si="50"/>
        <v>9000</v>
      </c>
      <c r="F341">
        <f t="shared" si="49"/>
        <v>900</v>
      </c>
      <c r="G341">
        <f t="shared" si="55"/>
        <v>270</v>
      </c>
      <c r="H341" t="str">
        <f t="shared" si="51"/>
        <v>重度障害者等就労支援Ⅳ　4.5　二人</v>
      </c>
      <c r="I341" s="14" t="s">
        <v>71</v>
      </c>
      <c r="J341">
        <f t="shared" si="52"/>
        <v>9000</v>
      </c>
      <c r="K341">
        <f t="shared" si="53"/>
        <v>900</v>
      </c>
      <c r="M341">
        <v>9000</v>
      </c>
      <c r="N341" t="b">
        <f t="shared" si="54"/>
        <v>1</v>
      </c>
    </row>
    <row r="342" spans="1:14" ht="14.25" x14ac:dyDescent="0.15">
      <c r="A342" t="str">
        <f t="shared" si="47"/>
        <v>654110</v>
      </c>
      <c r="B342" s="19" t="s">
        <v>639</v>
      </c>
      <c r="C342" s="19" t="s">
        <v>504</v>
      </c>
      <c r="D342" s="14" t="str">
        <f t="shared" si="48"/>
        <v>重度障害者等就労支援Ⅳ　5.0　二人</v>
      </c>
      <c r="E342">
        <f t="shared" si="50"/>
        <v>9700</v>
      </c>
      <c r="F342">
        <f t="shared" si="49"/>
        <v>970</v>
      </c>
      <c r="G342">
        <f t="shared" si="55"/>
        <v>300</v>
      </c>
      <c r="H342" t="str">
        <f t="shared" si="51"/>
        <v>重度障害者等就労支援Ⅳ　5.0　二人</v>
      </c>
      <c r="I342" s="14" t="s">
        <v>72</v>
      </c>
      <c r="J342">
        <f t="shared" si="52"/>
        <v>9700</v>
      </c>
      <c r="K342">
        <f t="shared" si="53"/>
        <v>970</v>
      </c>
      <c r="M342">
        <v>9700</v>
      </c>
      <c r="N342" t="b">
        <f t="shared" si="54"/>
        <v>1</v>
      </c>
    </row>
    <row r="343" spans="1:14" ht="14.25" x14ac:dyDescent="0.15">
      <c r="A343" t="str">
        <f t="shared" si="47"/>
        <v>654111</v>
      </c>
      <c r="B343" s="19" t="s">
        <v>639</v>
      </c>
      <c r="C343" s="19" t="s">
        <v>505</v>
      </c>
      <c r="D343" s="14" t="str">
        <f t="shared" si="48"/>
        <v>重度障害者等就労支援Ⅳ　5.5　二人</v>
      </c>
      <c r="E343">
        <f t="shared" si="50"/>
        <v>10400</v>
      </c>
      <c r="F343">
        <f t="shared" si="49"/>
        <v>1040</v>
      </c>
      <c r="G343">
        <f t="shared" si="55"/>
        <v>330</v>
      </c>
      <c r="H343" t="str">
        <f t="shared" si="51"/>
        <v>重度障害者等就労支援Ⅳ　5.5　二人</v>
      </c>
      <c r="I343" s="14" t="s">
        <v>73</v>
      </c>
      <c r="J343">
        <f t="shared" si="52"/>
        <v>10400</v>
      </c>
      <c r="K343">
        <f t="shared" si="53"/>
        <v>1040</v>
      </c>
      <c r="M343">
        <v>10400</v>
      </c>
      <c r="N343" t="b">
        <f t="shared" si="54"/>
        <v>1</v>
      </c>
    </row>
    <row r="344" spans="1:14" ht="14.25" x14ac:dyDescent="0.15">
      <c r="A344" t="str">
        <f t="shared" si="47"/>
        <v>654112</v>
      </c>
      <c r="B344" s="19" t="s">
        <v>639</v>
      </c>
      <c r="C344" s="19" t="s">
        <v>506</v>
      </c>
      <c r="D344" s="14" t="str">
        <f t="shared" si="48"/>
        <v>重度障害者等就労支援Ⅳ　6.0　二人</v>
      </c>
      <c r="E344">
        <f t="shared" si="50"/>
        <v>11100</v>
      </c>
      <c r="F344">
        <f t="shared" si="49"/>
        <v>1110</v>
      </c>
      <c r="G344">
        <f t="shared" si="55"/>
        <v>360</v>
      </c>
      <c r="H344" t="str">
        <f t="shared" si="51"/>
        <v>重度障害者等就労支援Ⅳ　6.0　二人</v>
      </c>
      <c r="I344" s="14" t="s">
        <v>74</v>
      </c>
      <c r="J344">
        <f t="shared" si="52"/>
        <v>11100</v>
      </c>
      <c r="K344">
        <f t="shared" si="53"/>
        <v>1110</v>
      </c>
      <c r="M344">
        <v>11100</v>
      </c>
      <c r="N344" t="b">
        <f t="shared" si="54"/>
        <v>1</v>
      </c>
    </row>
    <row r="345" spans="1:14" ht="14.25" x14ac:dyDescent="0.15">
      <c r="A345" t="str">
        <f t="shared" si="47"/>
        <v>654113</v>
      </c>
      <c r="B345" s="19" t="s">
        <v>639</v>
      </c>
      <c r="C345" s="19" t="s">
        <v>507</v>
      </c>
      <c r="D345" s="14" t="str">
        <f t="shared" si="48"/>
        <v>重度障害者等就労支援Ⅳ　6.5　二人</v>
      </c>
      <c r="E345">
        <f t="shared" si="50"/>
        <v>11900</v>
      </c>
      <c r="F345">
        <f t="shared" si="49"/>
        <v>1190</v>
      </c>
      <c r="G345">
        <f t="shared" si="55"/>
        <v>390</v>
      </c>
      <c r="H345" t="str">
        <f t="shared" si="51"/>
        <v>重度障害者等就労支援Ⅳ　6.5　二人</v>
      </c>
      <c r="I345" s="14" t="s">
        <v>75</v>
      </c>
      <c r="J345">
        <f t="shared" si="52"/>
        <v>11900</v>
      </c>
      <c r="K345">
        <f t="shared" si="53"/>
        <v>1190</v>
      </c>
      <c r="M345">
        <v>11900</v>
      </c>
      <c r="N345" t="b">
        <f t="shared" si="54"/>
        <v>1</v>
      </c>
    </row>
    <row r="346" spans="1:14" ht="14.25" x14ac:dyDescent="0.15">
      <c r="A346" t="str">
        <f t="shared" si="47"/>
        <v>654114</v>
      </c>
      <c r="B346" s="19" t="s">
        <v>639</v>
      </c>
      <c r="C346" s="19" t="s">
        <v>508</v>
      </c>
      <c r="D346" s="14" t="str">
        <f t="shared" si="48"/>
        <v>重度障害者等就労支援Ⅳ　7.0　二人</v>
      </c>
      <c r="E346">
        <f t="shared" si="50"/>
        <v>12600</v>
      </c>
      <c r="F346">
        <f t="shared" si="49"/>
        <v>1260</v>
      </c>
      <c r="G346">
        <f t="shared" si="55"/>
        <v>420</v>
      </c>
      <c r="H346" t="str">
        <f t="shared" si="51"/>
        <v>重度障害者等就労支援Ⅳ　7.0　二人</v>
      </c>
      <c r="I346" s="14" t="s">
        <v>76</v>
      </c>
      <c r="J346">
        <f t="shared" si="52"/>
        <v>12600</v>
      </c>
      <c r="K346">
        <f t="shared" si="53"/>
        <v>1260</v>
      </c>
      <c r="M346">
        <v>12600</v>
      </c>
      <c r="N346" t="b">
        <f t="shared" si="54"/>
        <v>1</v>
      </c>
    </row>
    <row r="347" spans="1:14" ht="14.25" x14ac:dyDescent="0.15">
      <c r="A347" t="str">
        <f t="shared" si="47"/>
        <v>654115</v>
      </c>
      <c r="B347" s="19" t="s">
        <v>639</v>
      </c>
      <c r="C347" s="19" t="s">
        <v>509</v>
      </c>
      <c r="D347" s="14" t="str">
        <f t="shared" si="48"/>
        <v>重度障害者等就労支援Ⅳ　7.5　二人</v>
      </c>
      <c r="E347">
        <f t="shared" si="50"/>
        <v>13300</v>
      </c>
      <c r="F347">
        <f t="shared" si="49"/>
        <v>1330</v>
      </c>
      <c r="G347">
        <f t="shared" si="55"/>
        <v>450</v>
      </c>
      <c r="H347" t="str">
        <f t="shared" si="51"/>
        <v>重度障害者等就労支援Ⅳ　7.5　二人</v>
      </c>
      <c r="I347" s="14" t="s">
        <v>77</v>
      </c>
      <c r="J347">
        <f t="shared" si="52"/>
        <v>13300</v>
      </c>
      <c r="K347">
        <f t="shared" si="53"/>
        <v>1330</v>
      </c>
      <c r="M347">
        <v>13300</v>
      </c>
      <c r="N347" t="b">
        <f t="shared" si="54"/>
        <v>1</v>
      </c>
    </row>
    <row r="348" spans="1:14" ht="14.25" x14ac:dyDescent="0.15">
      <c r="A348" t="str">
        <f t="shared" si="47"/>
        <v>654116</v>
      </c>
      <c r="B348" s="19" t="s">
        <v>639</v>
      </c>
      <c r="C348" s="19" t="s">
        <v>510</v>
      </c>
      <c r="D348" s="14" t="str">
        <f t="shared" si="48"/>
        <v>重度障害者等就労支援Ⅳ　8.0　二人</v>
      </c>
      <c r="E348">
        <f t="shared" si="50"/>
        <v>14000</v>
      </c>
      <c r="F348">
        <f t="shared" si="49"/>
        <v>1400</v>
      </c>
      <c r="G348">
        <f t="shared" si="55"/>
        <v>480</v>
      </c>
      <c r="H348" t="str">
        <f t="shared" si="51"/>
        <v>重度障害者等就労支援Ⅳ　8.0　二人</v>
      </c>
      <c r="I348" s="14" t="s">
        <v>78</v>
      </c>
      <c r="J348">
        <f t="shared" si="52"/>
        <v>14000</v>
      </c>
      <c r="K348">
        <f t="shared" si="53"/>
        <v>1400</v>
      </c>
      <c r="M348">
        <v>14000</v>
      </c>
      <c r="N348" t="b">
        <f t="shared" si="54"/>
        <v>1</v>
      </c>
    </row>
    <row r="349" spans="1:14" ht="14.25" x14ac:dyDescent="0.15">
      <c r="A349" t="str">
        <f t="shared" si="47"/>
        <v>654117</v>
      </c>
      <c r="B349" s="19" t="s">
        <v>639</v>
      </c>
      <c r="C349" s="19" t="s">
        <v>511</v>
      </c>
      <c r="D349" s="14" t="str">
        <f t="shared" si="48"/>
        <v>重度障害者等就労支援Ⅳ　8.5　二人</v>
      </c>
      <c r="E349">
        <f t="shared" si="50"/>
        <v>14700</v>
      </c>
      <c r="F349">
        <f t="shared" si="49"/>
        <v>1470</v>
      </c>
      <c r="G349">
        <f t="shared" si="55"/>
        <v>510</v>
      </c>
      <c r="H349" t="str">
        <f t="shared" si="51"/>
        <v>重度障害者等就労支援Ⅳ　8.5　二人</v>
      </c>
      <c r="I349" s="15" t="s">
        <v>80</v>
      </c>
      <c r="J349">
        <f t="shared" si="52"/>
        <v>14700</v>
      </c>
      <c r="K349">
        <f t="shared" si="53"/>
        <v>1470</v>
      </c>
      <c r="M349">
        <v>14700</v>
      </c>
      <c r="N349" t="b">
        <f t="shared" si="54"/>
        <v>1</v>
      </c>
    </row>
    <row r="350" spans="1:14" ht="14.25" x14ac:dyDescent="0.15">
      <c r="A350" t="str">
        <f t="shared" si="47"/>
        <v>654118</v>
      </c>
      <c r="B350" s="19" t="s">
        <v>639</v>
      </c>
      <c r="C350" s="19" t="s">
        <v>512</v>
      </c>
      <c r="D350" s="14" t="str">
        <f t="shared" si="48"/>
        <v>重度障害者等就労支援Ⅳ　9.0　二人</v>
      </c>
      <c r="E350">
        <f t="shared" si="50"/>
        <v>15400</v>
      </c>
      <c r="F350">
        <f t="shared" si="49"/>
        <v>1540</v>
      </c>
      <c r="G350">
        <f t="shared" si="55"/>
        <v>540</v>
      </c>
      <c r="H350" t="str">
        <f t="shared" si="51"/>
        <v>重度障害者等就労支援Ⅳ　9.0　二人</v>
      </c>
      <c r="I350" s="15" t="s">
        <v>81</v>
      </c>
      <c r="J350">
        <f t="shared" si="52"/>
        <v>15400</v>
      </c>
      <c r="K350">
        <f t="shared" si="53"/>
        <v>1540</v>
      </c>
      <c r="M350">
        <v>15400</v>
      </c>
      <c r="N350" t="b">
        <f t="shared" si="54"/>
        <v>1</v>
      </c>
    </row>
    <row r="351" spans="1:14" ht="14.25" x14ac:dyDescent="0.15">
      <c r="A351" t="str">
        <f t="shared" si="47"/>
        <v>654119</v>
      </c>
      <c r="B351" s="19" t="s">
        <v>639</v>
      </c>
      <c r="C351" s="19" t="s">
        <v>513</v>
      </c>
      <c r="D351" s="14" t="str">
        <f t="shared" si="48"/>
        <v>重度障害者等就労支援Ⅳ　9.5　二人</v>
      </c>
      <c r="E351">
        <f t="shared" si="50"/>
        <v>16100</v>
      </c>
      <c r="F351">
        <f t="shared" si="49"/>
        <v>1610</v>
      </c>
      <c r="G351">
        <f t="shared" si="55"/>
        <v>570</v>
      </c>
      <c r="H351" t="str">
        <f t="shared" si="51"/>
        <v>重度障害者等就労支援Ⅳ　9.5　二人</v>
      </c>
      <c r="I351" s="15" t="s">
        <v>82</v>
      </c>
      <c r="J351">
        <f t="shared" si="52"/>
        <v>16100</v>
      </c>
      <c r="K351">
        <f t="shared" si="53"/>
        <v>1610</v>
      </c>
      <c r="M351">
        <v>16100</v>
      </c>
      <c r="N351" t="b">
        <f t="shared" si="54"/>
        <v>1</v>
      </c>
    </row>
    <row r="352" spans="1:14" ht="14.25" x14ac:dyDescent="0.15">
      <c r="A352" t="str">
        <f t="shared" si="47"/>
        <v>654120</v>
      </c>
      <c r="B352" s="19" t="s">
        <v>639</v>
      </c>
      <c r="C352" s="19" t="s">
        <v>514</v>
      </c>
      <c r="D352" s="14" t="str">
        <f t="shared" si="48"/>
        <v>重度障害者等就労支援Ⅳ　10.0　二人</v>
      </c>
      <c r="E352">
        <f t="shared" si="50"/>
        <v>16800</v>
      </c>
      <c r="F352">
        <f t="shared" si="49"/>
        <v>1680</v>
      </c>
      <c r="G352">
        <f t="shared" si="55"/>
        <v>600</v>
      </c>
      <c r="H352" t="str">
        <f t="shared" si="51"/>
        <v>重度障害者等就労支援Ⅳ　10.0　二人</v>
      </c>
      <c r="I352" s="15" t="s">
        <v>83</v>
      </c>
      <c r="J352">
        <f t="shared" si="52"/>
        <v>16800</v>
      </c>
      <c r="K352">
        <f t="shared" si="53"/>
        <v>1680</v>
      </c>
      <c r="M352">
        <v>16800</v>
      </c>
      <c r="N352" t="b">
        <f t="shared" si="54"/>
        <v>1</v>
      </c>
    </row>
    <row r="353" spans="1:14" ht="14.25" x14ac:dyDescent="0.15">
      <c r="A353" t="str">
        <f t="shared" si="47"/>
        <v>654121</v>
      </c>
      <c r="B353" s="19" t="s">
        <v>639</v>
      </c>
      <c r="C353" s="19" t="s">
        <v>515</v>
      </c>
      <c r="D353" s="14" t="str">
        <f t="shared" si="48"/>
        <v>重度障害者等就労支援Ⅳ　10.5　二人</v>
      </c>
      <c r="E353">
        <f t="shared" si="50"/>
        <v>17500</v>
      </c>
      <c r="F353">
        <f t="shared" si="49"/>
        <v>1750</v>
      </c>
      <c r="G353">
        <f t="shared" si="55"/>
        <v>630</v>
      </c>
      <c r="H353" t="str">
        <f t="shared" si="51"/>
        <v>重度障害者等就労支援Ⅳ　10.5　二人</v>
      </c>
      <c r="I353" s="15" t="s">
        <v>84</v>
      </c>
      <c r="J353">
        <f t="shared" si="52"/>
        <v>17500</v>
      </c>
      <c r="K353">
        <f t="shared" si="53"/>
        <v>1750</v>
      </c>
      <c r="M353">
        <v>17500</v>
      </c>
      <c r="N353" t="b">
        <f t="shared" si="54"/>
        <v>1</v>
      </c>
    </row>
    <row r="354" spans="1:14" ht="14.25" x14ac:dyDescent="0.15">
      <c r="A354" t="str">
        <f t="shared" si="47"/>
        <v>654122</v>
      </c>
      <c r="B354" s="19" t="s">
        <v>639</v>
      </c>
      <c r="C354" s="19" t="s">
        <v>516</v>
      </c>
      <c r="D354" s="14" t="str">
        <f t="shared" si="48"/>
        <v>重度障害者等就労支援Ⅳ　11.0　二人</v>
      </c>
      <c r="E354">
        <f t="shared" si="50"/>
        <v>18200</v>
      </c>
      <c r="F354">
        <f t="shared" si="49"/>
        <v>1820</v>
      </c>
      <c r="G354">
        <f t="shared" si="55"/>
        <v>660</v>
      </c>
      <c r="H354" t="str">
        <f t="shared" si="51"/>
        <v>重度障害者等就労支援Ⅳ　11.0　二人</v>
      </c>
      <c r="I354" s="15" t="s">
        <v>85</v>
      </c>
      <c r="J354">
        <f t="shared" si="52"/>
        <v>18200</v>
      </c>
      <c r="K354">
        <f t="shared" si="53"/>
        <v>1820</v>
      </c>
      <c r="M354">
        <v>18200</v>
      </c>
      <c r="N354" t="b">
        <f t="shared" si="54"/>
        <v>1</v>
      </c>
    </row>
    <row r="355" spans="1:14" ht="14.25" x14ac:dyDescent="0.15">
      <c r="A355" t="str">
        <f t="shared" si="47"/>
        <v>654123</v>
      </c>
      <c r="B355" s="19" t="s">
        <v>639</v>
      </c>
      <c r="C355" s="19" t="s">
        <v>517</v>
      </c>
      <c r="D355" s="14" t="str">
        <f t="shared" si="48"/>
        <v>重度障害者等就労支援Ⅳ　11.5　二人</v>
      </c>
      <c r="E355">
        <f t="shared" si="50"/>
        <v>18900</v>
      </c>
      <c r="F355">
        <f t="shared" si="49"/>
        <v>1890</v>
      </c>
      <c r="G355">
        <f t="shared" si="55"/>
        <v>690</v>
      </c>
      <c r="H355" t="str">
        <f t="shared" si="51"/>
        <v>重度障害者等就労支援Ⅳ　11.5　二人</v>
      </c>
      <c r="I355" s="15" t="s">
        <v>86</v>
      </c>
      <c r="J355">
        <f t="shared" si="52"/>
        <v>18900</v>
      </c>
      <c r="K355">
        <f t="shared" si="53"/>
        <v>1890</v>
      </c>
      <c r="M355">
        <v>18900</v>
      </c>
      <c r="N355" t="b">
        <f t="shared" si="54"/>
        <v>1</v>
      </c>
    </row>
    <row r="356" spans="1:14" ht="14.25" x14ac:dyDescent="0.15">
      <c r="A356" t="str">
        <f t="shared" si="47"/>
        <v>654124</v>
      </c>
      <c r="B356" s="19" t="s">
        <v>639</v>
      </c>
      <c r="C356" s="19" t="s">
        <v>518</v>
      </c>
      <c r="D356" s="14" t="str">
        <f t="shared" si="48"/>
        <v>重度障害者等就労支援Ⅳ　12.0　二人</v>
      </c>
      <c r="E356">
        <f t="shared" si="50"/>
        <v>19600</v>
      </c>
      <c r="F356">
        <f t="shared" si="49"/>
        <v>1960</v>
      </c>
      <c r="G356">
        <f t="shared" si="55"/>
        <v>720</v>
      </c>
      <c r="H356" t="str">
        <f t="shared" si="51"/>
        <v>重度障害者等就労支援Ⅳ　12.0　二人</v>
      </c>
      <c r="I356" s="15" t="s">
        <v>87</v>
      </c>
      <c r="J356">
        <f t="shared" si="52"/>
        <v>19600</v>
      </c>
      <c r="K356">
        <f t="shared" si="53"/>
        <v>1960</v>
      </c>
      <c r="M356">
        <v>19600</v>
      </c>
      <c r="N356" t="b">
        <f t="shared" si="54"/>
        <v>1</v>
      </c>
    </row>
    <row r="357" spans="1:14" ht="14.25" x14ac:dyDescent="0.15">
      <c r="A357" t="str">
        <f t="shared" si="47"/>
        <v>654125</v>
      </c>
      <c r="B357" s="19" t="s">
        <v>639</v>
      </c>
      <c r="C357" s="19" t="s">
        <v>519</v>
      </c>
      <c r="D357" s="14" t="str">
        <f t="shared" si="48"/>
        <v>重度障害者等就労支援Ⅳ　12.5　二人</v>
      </c>
      <c r="E357">
        <f t="shared" si="50"/>
        <v>20300</v>
      </c>
      <c r="F357">
        <f t="shared" si="49"/>
        <v>2030</v>
      </c>
      <c r="G357">
        <f t="shared" si="55"/>
        <v>750</v>
      </c>
      <c r="H357" t="str">
        <f t="shared" si="51"/>
        <v>重度障害者等就労支援Ⅳ　12.5　二人</v>
      </c>
      <c r="I357" s="15" t="s">
        <v>88</v>
      </c>
      <c r="J357">
        <f t="shared" si="52"/>
        <v>20300</v>
      </c>
      <c r="K357">
        <f t="shared" si="53"/>
        <v>2030</v>
      </c>
      <c r="M357">
        <v>20300</v>
      </c>
      <c r="N357" t="b">
        <f t="shared" si="54"/>
        <v>1</v>
      </c>
    </row>
    <row r="358" spans="1:14" ht="14.25" x14ac:dyDescent="0.15">
      <c r="A358" t="str">
        <f t="shared" si="47"/>
        <v>654126</v>
      </c>
      <c r="B358" s="19" t="s">
        <v>639</v>
      </c>
      <c r="C358" s="19" t="s">
        <v>520</v>
      </c>
      <c r="D358" s="14" t="str">
        <f t="shared" si="48"/>
        <v>重度障害者等就労支援Ⅳ　13.0　二人</v>
      </c>
      <c r="E358">
        <f t="shared" si="50"/>
        <v>21000</v>
      </c>
      <c r="F358">
        <f t="shared" si="49"/>
        <v>2100</v>
      </c>
      <c r="G358">
        <f t="shared" si="55"/>
        <v>780</v>
      </c>
      <c r="H358" t="str">
        <f t="shared" si="51"/>
        <v>重度障害者等就労支援Ⅳ　13.0　二人</v>
      </c>
      <c r="I358" s="15" t="s">
        <v>89</v>
      </c>
      <c r="J358">
        <f t="shared" si="52"/>
        <v>21000</v>
      </c>
      <c r="K358">
        <f t="shared" si="53"/>
        <v>2100</v>
      </c>
      <c r="M358">
        <v>21000</v>
      </c>
      <c r="N358" t="b">
        <f t="shared" si="54"/>
        <v>1</v>
      </c>
    </row>
    <row r="359" spans="1:14" ht="14.25" x14ac:dyDescent="0.15">
      <c r="A359" t="str">
        <f t="shared" si="47"/>
        <v>654127</v>
      </c>
      <c r="B359" s="19" t="s">
        <v>639</v>
      </c>
      <c r="C359" s="19" t="s">
        <v>521</v>
      </c>
      <c r="D359" s="14" t="str">
        <f t="shared" si="48"/>
        <v>重度障害者等就労支援Ⅳ　13.5　二人</v>
      </c>
      <c r="E359">
        <f t="shared" si="50"/>
        <v>21700</v>
      </c>
      <c r="F359">
        <f t="shared" si="49"/>
        <v>2170</v>
      </c>
      <c r="G359">
        <f t="shared" si="55"/>
        <v>810</v>
      </c>
      <c r="H359" t="str">
        <f t="shared" si="51"/>
        <v>重度障害者等就労支援Ⅳ　13.5　二人</v>
      </c>
      <c r="I359" s="15" t="s">
        <v>90</v>
      </c>
      <c r="J359">
        <f t="shared" si="52"/>
        <v>21700</v>
      </c>
      <c r="K359">
        <f t="shared" si="53"/>
        <v>2170</v>
      </c>
      <c r="M359">
        <v>21700</v>
      </c>
      <c r="N359" t="b">
        <f t="shared" si="54"/>
        <v>1</v>
      </c>
    </row>
    <row r="360" spans="1:14" ht="14.25" x14ac:dyDescent="0.15">
      <c r="A360" t="str">
        <f t="shared" si="47"/>
        <v>654128</v>
      </c>
      <c r="B360" s="19" t="s">
        <v>639</v>
      </c>
      <c r="C360" s="19" t="s">
        <v>522</v>
      </c>
      <c r="D360" s="14" t="str">
        <f t="shared" si="48"/>
        <v>重度障害者等就労支援Ⅳ　14.0　二人</v>
      </c>
      <c r="E360">
        <f t="shared" si="50"/>
        <v>22400</v>
      </c>
      <c r="F360">
        <f t="shared" si="49"/>
        <v>2240</v>
      </c>
      <c r="G360">
        <f t="shared" si="55"/>
        <v>840</v>
      </c>
      <c r="H360" t="str">
        <f t="shared" si="51"/>
        <v>重度障害者等就労支援Ⅳ　14.0　二人</v>
      </c>
      <c r="I360" s="15" t="s">
        <v>91</v>
      </c>
      <c r="J360">
        <f t="shared" si="52"/>
        <v>22400</v>
      </c>
      <c r="K360">
        <f t="shared" si="53"/>
        <v>2240</v>
      </c>
      <c r="M360">
        <v>22400</v>
      </c>
      <c r="N360" t="b">
        <f t="shared" si="54"/>
        <v>1</v>
      </c>
    </row>
    <row r="361" spans="1:14" ht="14.25" x14ac:dyDescent="0.15">
      <c r="A361" t="str">
        <f t="shared" si="47"/>
        <v>654129</v>
      </c>
      <c r="B361" s="19" t="s">
        <v>639</v>
      </c>
      <c r="C361" s="19" t="s">
        <v>523</v>
      </c>
      <c r="D361" s="14" t="str">
        <f t="shared" si="48"/>
        <v>重度障害者等就労支援Ⅳ　14.5　二人</v>
      </c>
      <c r="E361">
        <f t="shared" si="50"/>
        <v>23100</v>
      </c>
      <c r="F361">
        <f t="shared" si="49"/>
        <v>2310</v>
      </c>
      <c r="G361">
        <f t="shared" si="55"/>
        <v>870</v>
      </c>
      <c r="H361" t="str">
        <f t="shared" si="51"/>
        <v>重度障害者等就労支援Ⅳ　14.5　二人</v>
      </c>
      <c r="I361" s="15" t="s">
        <v>92</v>
      </c>
      <c r="J361">
        <f t="shared" si="52"/>
        <v>23100</v>
      </c>
      <c r="K361">
        <f t="shared" si="53"/>
        <v>2310</v>
      </c>
      <c r="M361">
        <v>23100</v>
      </c>
      <c r="N361" t="b">
        <f t="shared" si="54"/>
        <v>1</v>
      </c>
    </row>
    <row r="362" spans="1:14" ht="14.25" x14ac:dyDescent="0.15">
      <c r="A362" t="str">
        <f t="shared" si="47"/>
        <v>654130</v>
      </c>
      <c r="B362" s="19" t="s">
        <v>639</v>
      </c>
      <c r="C362" s="19" t="s">
        <v>524</v>
      </c>
      <c r="D362" s="14" t="str">
        <f t="shared" si="48"/>
        <v>重度障害者等就労支援Ⅳ　15.0　二人</v>
      </c>
      <c r="E362">
        <f t="shared" si="50"/>
        <v>23800</v>
      </c>
      <c r="F362">
        <f t="shared" si="49"/>
        <v>2380</v>
      </c>
      <c r="G362">
        <f t="shared" si="55"/>
        <v>900</v>
      </c>
      <c r="H362" t="str">
        <f t="shared" si="51"/>
        <v>重度障害者等就労支援Ⅳ　15.0　二人</v>
      </c>
      <c r="I362" s="15" t="s">
        <v>93</v>
      </c>
      <c r="J362">
        <f t="shared" si="52"/>
        <v>23800</v>
      </c>
      <c r="K362">
        <f t="shared" si="53"/>
        <v>2380</v>
      </c>
      <c r="M362">
        <v>23800</v>
      </c>
      <c r="N362" t="b">
        <f t="shared" si="54"/>
        <v>1</v>
      </c>
    </row>
    <row r="363" spans="1:14" ht="14.25" x14ac:dyDescent="0.15">
      <c r="A363" t="str">
        <f t="shared" si="47"/>
        <v>654131</v>
      </c>
      <c r="B363" s="19" t="s">
        <v>639</v>
      </c>
      <c r="C363" s="19" t="s">
        <v>525</v>
      </c>
      <c r="D363" s="14" t="str">
        <f t="shared" si="48"/>
        <v>重度障害者等就労支援Ⅳ　15.5　二人</v>
      </c>
      <c r="E363">
        <f t="shared" si="50"/>
        <v>24500</v>
      </c>
      <c r="F363">
        <f t="shared" si="49"/>
        <v>2450</v>
      </c>
      <c r="G363">
        <f t="shared" si="55"/>
        <v>930</v>
      </c>
      <c r="H363" t="str">
        <f t="shared" si="51"/>
        <v>重度障害者等就労支援Ⅳ　15.5　二人</v>
      </c>
      <c r="I363" s="15" t="s">
        <v>94</v>
      </c>
      <c r="J363">
        <f t="shared" si="52"/>
        <v>24500</v>
      </c>
      <c r="K363">
        <f t="shared" si="53"/>
        <v>2450</v>
      </c>
      <c r="M363">
        <v>24500</v>
      </c>
      <c r="N363" t="b">
        <f t="shared" si="54"/>
        <v>1</v>
      </c>
    </row>
    <row r="364" spans="1:14" ht="14.25" x14ac:dyDescent="0.15">
      <c r="A364" t="str">
        <f t="shared" si="47"/>
        <v>654132</v>
      </c>
      <c r="B364" s="19" t="s">
        <v>639</v>
      </c>
      <c r="C364" s="19" t="s">
        <v>526</v>
      </c>
      <c r="D364" s="14" t="str">
        <f t="shared" si="48"/>
        <v>重度障害者等就労支援Ⅳ　16.0　二人</v>
      </c>
      <c r="E364">
        <f t="shared" si="50"/>
        <v>25200</v>
      </c>
      <c r="F364">
        <f t="shared" si="49"/>
        <v>2520</v>
      </c>
      <c r="G364">
        <f t="shared" si="55"/>
        <v>960</v>
      </c>
      <c r="H364" t="str">
        <f t="shared" si="51"/>
        <v>重度障害者等就労支援Ⅳ　16.0　二人</v>
      </c>
      <c r="I364" s="15" t="s">
        <v>95</v>
      </c>
      <c r="J364">
        <f t="shared" si="52"/>
        <v>25200</v>
      </c>
      <c r="K364">
        <f t="shared" si="53"/>
        <v>2520</v>
      </c>
      <c r="M364">
        <v>25200</v>
      </c>
      <c r="N364" t="b">
        <f t="shared" si="54"/>
        <v>1</v>
      </c>
    </row>
    <row r="365" spans="1:14" ht="14.25" x14ac:dyDescent="0.15">
      <c r="A365" t="str">
        <f t="shared" si="47"/>
        <v>654133</v>
      </c>
      <c r="B365" s="19" t="s">
        <v>639</v>
      </c>
      <c r="C365" s="19" t="s">
        <v>527</v>
      </c>
      <c r="D365" s="14" t="str">
        <f t="shared" si="48"/>
        <v>重度障害者等就労支援Ⅳ　16.5　二人</v>
      </c>
      <c r="E365">
        <f t="shared" si="50"/>
        <v>25900</v>
      </c>
      <c r="F365">
        <f t="shared" si="49"/>
        <v>2590</v>
      </c>
      <c r="G365">
        <f t="shared" si="55"/>
        <v>990</v>
      </c>
      <c r="H365" t="str">
        <f t="shared" si="51"/>
        <v>重度障害者等就労支援Ⅳ　16.5　二人</v>
      </c>
      <c r="I365" s="15" t="s">
        <v>96</v>
      </c>
      <c r="J365">
        <f t="shared" si="52"/>
        <v>25900</v>
      </c>
      <c r="K365">
        <f t="shared" si="53"/>
        <v>2590</v>
      </c>
      <c r="M365">
        <v>25900</v>
      </c>
      <c r="N365" t="b">
        <f t="shared" si="54"/>
        <v>1</v>
      </c>
    </row>
    <row r="366" spans="1:14" ht="14.25" x14ac:dyDescent="0.15">
      <c r="A366" t="str">
        <f t="shared" si="47"/>
        <v>654134</v>
      </c>
      <c r="B366" s="19" t="s">
        <v>639</v>
      </c>
      <c r="C366" s="19" t="s">
        <v>528</v>
      </c>
      <c r="D366" s="14" t="str">
        <f t="shared" si="48"/>
        <v>重度障害者等就労支援Ⅳ　17.0　二人</v>
      </c>
      <c r="E366">
        <f t="shared" si="50"/>
        <v>26600</v>
      </c>
      <c r="F366">
        <f t="shared" si="49"/>
        <v>2660</v>
      </c>
      <c r="G366">
        <f t="shared" si="55"/>
        <v>1020</v>
      </c>
      <c r="H366" t="str">
        <f t="shared" si="51"/>
        <v>重度障害者等就労支援Ⅳ　17.0　二人</v>
      </c>
      <c r="I366" s="15" t="s">
        <v>97</v>
      </c>
      <c r="J366">
        <f t="shared" si="52"/>
        <v>26600</v>
      </c>
      <c r="K366">
        <f t="shared" si="53"/>
        <v>2660</v>
      </c>
      <c r="M366">
        <v>26600</v>
      </c>
      <c r="N366" t="b">
        <f t="shared" si="54"/>
        <v>1</v>
      </c>
    </row>
    <row r="367" spans="1:14" ht="14.25" x14ac:dyDescent="0.15">
      <c r="A367" t="str">
        <f t="shared" si="47"/>
        <v>654135</v>
      </c>
      <c r="B367" s="19" t="s">
        <v>639</v>
      </c>
      <c r="C367" s="19" t="s">
        <v>529</v>
      </c>
      <c r="D367" s="14" t="str">
        <f t="shared" si="48"/>
        <v>重度障害者等就労支援Ⅳ　17.5　二人</v>
      </c>
      <c r="E367">
        <f t="shared" si="50"/>
        <v>27300</v>
      </c>
      <c r="F367">
        <f t="shared" si="49"/>
        <v>2730</v>
      </c>
      <c r="G367">
        <f t="shared" si="55"/>
        <v>1050</v>
      </c>
      <c r="H367" t="str">
        <f t="shared" si="51"/>
        <v>重度障害者等就労支援Ⅳ　17.5　二人</v>
      </c>
      <c r="I367" s="15" t="s">
        <v>98</v>
      </c>
      <c r="J367">
        <f t="shared" si="52"/>
        <v>27300</v>
      </c>
      <c r="K367">
        <f t="shared" si="53"/>
        <v>2730</v>
      </c>
      <c r="M367">
        <v>27300</v>
      </c>
      <c r="N367" t="b">
        <f t="shared" si="54"/>
        <v>1</v>
      </c>
    </row>
    <row r="368" spans="1:14" ht="14.25" x14ac:dyDescent="0.15">
      <c r="A368" t="str">
        <f t="shared" si="47"/>
        <v>654136</v>
      </c>
      <c r="B368" s="19" t="s">
        <v>639</v>
      </c>
      <c r="C368" s="19" t="s">
        <v>530</v>
      </c>
      <c r="D368" s="14" t="str">
        <f t="shared" si="48"/>
        <v>重度障害者等就労支援Ⅳ　18.0　二人</v>
      </c>
      <c r="E368">
        <f t="shared" si="50"/>
        <v>28000</v>
      </c>
      <c r="F368">
        <f t="shared" si="49"/>
        <v>2800</v>
      </c>
      <c r="G368">
        <f t="shared" si="55"/>
        <v>1080</v>
      </c>
      <c r="H368" t="str">
        <f t="shared" si="51"/>
        <v>重度障害者等就労支援Ⅳ　18.0　二人</v>
      </c>
      <c r="I368" s="15" t="s">
        <v>99</v>
      </c>
      <c r="J368">
        <f t="shared" si="52"/>
        <v>28000</v>
      </c>
      <c r="K368">
        <f t="shared" si="53"/>
        <v>2800</v>
      </c>
      <c r="M368">
        <v>28000</v>
      </c>
      <c r="N368" t="b">
        <f t="shared" si="54"/>
        <v>1</v>
      </c>
    </row>
    <row r="369" spans="1:14" ht="14.25" x14ac:dyDescent="0.15">
      <c r="A369" t="str">
        <f t="shared" si="47"/>
        <v>654137</v>
      </c>
      <c r="B369" s="19" t="s">
        <v>639</v>
      </c>
      <c r="C369" s="19" t="s">
        <v>531</v>
      </c>
      <c r="D369" s="14" t="str">
        <f t="shared" si="48"/>
        <v>重度障害者等就労支援Ⅳ　18.5　二人</v>
      </c>
      <c r="E369">
        <f t="shared" si="50"/>
        <v>28700</v>
      </c>
      <c r="F369">
        <f t="shared" si="49"/>
        <v>2870</v>
      </c>
      <c r="G369">
        <f t="shared" si="55"/>
        <v>1110</v>
      </c>
      <c r="H369" t="str">
        <f t="shared" si="51"/>
        <v>重度障害者等就労支援Ⅳ　18.5　二人</v>
      </c>
      <c r="I369" s="15" t="s">
        <v>100</v>
      </c>
      <c r="J369">
        <f t="shared" si="52"/>
        <v>28700</v>
      </c>
      <c r="K369">
        <f t="shared" si="53"/>
        <v>2870</v>
      </c>
      <c r="M369">
        <v>28700</v>
      </c>
      <c r="N369" t="b">
        <f t="shared" si="54"/>
        <v>1</v>
      </c>
    </row>
    <row r="370" spans="1:14" ht="14.25" x14ac:dyDescent="0.15">
      <c r="A370" t="str">
        <f t="shared" si="47"/>
        <v>654138</v>
      </c>
      <c r="B370" s="19" t="s">
        <v>639</v>
      </c>
      <c r="C370" s="19" t="s">
        <v>532</v>
      </c>
      <c r="D370" s="14" t="str">
        <f t="shared" si="48"/>
        <v>重度障害者等就労支援Ⅳ　19.0　二人</v>
      </c>
      <c r="E370">
        <f t="shared" si="50"/>
        <v>29400</v>
      </c>
      <c r="F370">
        <f t="shared" si="49"/>
        <v>2940</v>
      </c>
      <c r="G370">
        <f t="shared" si="55"/>
        <v>1140</v>
      </c>
      <c r="H370" t="str">
        <f t="shared" si="51"/>
        <v>重度障害者等就労支援Ⅳ　19.0　二人</v>
      </c>
      <c r="I370" s="15" t="s">
        <v>101</v>
      </c>
      <c r="J370">
        <f t="shared" si="52"/>
        <v>29400</v>
      </c>
      <c r="K370">
        <f t="shared" si="53"/>
        <v>2940</v>
      </c>
      <c r="M370">
        <v>29400</v>
      </c>
      <c r="N370" t="b">
        <f t="shared" si="54"/>
        <v>1</v>
      </c>
    </row>
    <row r="371" spans="1:14" ht="14.25" x14ac:dyDescent="0.15">
      <c r="A371" t="str">
        <f t="shared" si="47"/>
        <v>654139</v>
      </c>
      <c r="B371" s="19" t="s">
        <v>639</v>
      </c>
      <c r="C371" s="19" t="s">
        <v>533</v>
      </c>
      <c r="D371" s="14" t="str">
        <f t="shared" si="48"/>
        <v>重度障害者等就労支援Ⅳ　19.5　二人</v>
      </c>
      <c r="E371">
        <f t="shared" si="50"/>
        <v>30100</v>
      </c>
      <c r="F371">
        <f t="shared" si="49"/>
        <v>3010</v>
      </c>
      <c r="G371">
        <f t="shared" si="55"/>
        <v>1170</v>
      </c>
      <c r="H371" t="str">
        <f t="shared" si="51"/>
        <v>重度障害者等就労支援Ⅳ　19.5　二人</v>
      </c>
      <c r="I371" s="15" t="s">
        <v>102</v>
      </c>
      <c r="J371">
        <f t="shared" si="52"/>
        <v>30100</v>
      </c>
      <c r="K371">
        <f t="shared" si="53"/>
        <v>3010</v>
      </c>
      <c r="M371">
        <v>30100</v>
      </c>
      <c r="N371" t="b">
        <f t="shared" si="54"/>
        <v>1</v>
      </c>
    </row>
    <row r="372" spans="1:14" ht="14.25" x14ac:dyDescent="0.15">
      <c r="A372" t="str">
        <f t="shared" si="47"/>
        <v>654140</v>
      </c>
      <c r="B372" s="19" t="s">
        <v>639</v>
      </c>
      <c r="C372" s="19" t="s">
        <v>534</v>
      </c>
      <c r="D372" s="14" t="str">
        <f t="shared" si="48"/>
        <v>重度障害者等就労支援Ⅳ　20.0　二人</v>
      </c>
      <c r="E372">
        <f t="shared" si="50"/>
        <v>30800</v>
      </c>
      <c r="F372">
        <f t="shared" si="49"/>
        <v>3080</v>
      </c>
      <c r="G372">
        <f t="shared" si="55"/>
        <v>1200</v>
      </c>
      <c r="H372" t="str">
        <f t="shared" si="51"/>
        <v>重度障害者等就労支援Ⅳ　20.0　二人</v>
      </c>
      <c r="I372" s="15" t="s">
        <v>103</v>
      </c>
      <c r="J372">
        <f t="shared" si="52"/>
        <v>30800</v>
      </c>
      <c r="K372">
        <f t="shared" si="53"/>
        <v>3080</v>
      </c>
      <c r="M372">
        <v>30800</v>
      </c>
      <c r="N372" t="b">
        <f t="shared" si="54"/>
        <v>1</v>
      </c>
    </row>
    <row r="373" spans="1:14" ht="14.25" x14ac:dyDescent="0.15">
      <c r="A373" t="str">
        <f t="shared" si="47"/>
        <v>654141</v>
      </c>
      <c r="B373" s="19" t="s">
        <v>639</v>
      </c>
      <c r="C373" s="19" t="s">
        <v>535</v>
      </c>
      <c r="D373" s="14" t="str">
        <f t="shared" si="48"/>
        <v>重度障害者等就労支援Ⅳ　20.5　二人</v>
      </c>
      <c r="E373">
        <f t="shared" si="50"/>
        <v>31500</v>
      </c>
      <c r="F373">
        <f t="shared" si="49"/>
        <v>3150</v>
      </c>
      <c r="G373">
        <f t="shared" si="55"/>
        <v>1230</v>
      </c>
      <c r="H373" t="str">
        <f t="shared" si="51"/>
        <v>重度障害者等就労支援Ⅳ　20.5　二人</v>
      </c>
      <c r="I373" s="15" t="s">
        <v>104</v>
      </c>
      <c r="J373">
        <f t="shared" si="52"/>
        <v>31500</v>
      </c>
      <c r="K373">
        <f t="shared" si="53"/>
        <v>3150</v>
      </c>
      <c r="M373">
        <v>31500</v>
      </c>
      <c r="N373" t="b">
        <f t="shared" si="54"/>
        <v>1</v>
      </c>
    </row>
    <row r="374" spans="1:14" ht="14.25" x14ac:dyDescent="0.15">
      <c r="A374" t="str">
        <f t="shared" si="47"/>
        <v>654142</v>
      </c>
      <c r="B374" s="19" t="s">
        <v>639</v>
      </c>
      <c r="C374" s="19" t="s">
        <v>536</v>
      </c>
      <c r="D374" s="14" t="str">
        <f t="shared" si="48"/>
        <v>重度障害者等就労支援Ⅳ　21.0　二人</v>
      </c>
      <c r="E374">
        <f t="shared" si="50"/>
        <v>32200</v>
      </c>
      <c r="F374">
        <f t="shared" si="49"/>
        <v>3220</v>
      </c>
      <c r="G374">
        <f t="shared" si="55"/>
        <v>1260</v>
      </c>
      <c r="H374" t="str">
        <f t="shared" si="51"/>
        <v>重度障害者等就労支援Ⅳ　21.0　二人</v>
      </c>
      <c r="I374" s="15" t="s">
        <v>105</v>
      </c>
      <c r="J374">
        <f t="shared" si="52"/>
        <v>32200</v>
      </c>
      <c r="K374">
        <f t="shared" si="53"/>
        <v>3220</v>
      </c>
      <c r="M374">
        <v>32200</v>
      </c>
      <c r="N374" t="b">
        <f t="shared" si="54"/>
        <v>1</v>
      </c>
    </row>
    <row r="375" spans="1:14" ht="14.25" x14ac:dyDescent="0.15">
      <c r="A375" t="str">
        <f t="shared" si="47"/>
        <v>654143</v>
      </c>
      <c r="B375" s="19" t="s">
        <v>639</v>
      </c>
      <c r="C375" s="19" t="s">
        <v>537</v>
      </c>
      <c r="D375" s="14" t="str">
        <f t="shared" si="48"/>
        <v>重度障害者等就労支援Ⅳ　21.5　二人</v>
      </c>
      <c r="E375">
        <f t="shared" si="50"/>
        <v>32900</v>
      </c>
      <c r="F375">
        <f t="shared" si="49"/>
        <v>3290</v>
      </c>
      <c r="G375">
        <f t="shared" si="55"/>
        <v>1290</v>
      </c>
      <c r="H375" t="str">
        <f t="shared" si="51"/>
        <v>重度障害者等就労支援Ⅳ　21.5　二人</v>
      </c>
      <c r="I375" s="15" t="s">
        <v>106</v>
      </c>
      <c r="J375">
        <f t="shared" si="52"/>
        <v>32900</v>
      </c>
      <c r="K375">
        <f t="shared" si="53"/>
        <v>3290</v>
      </c>
      <c r="M375">
        <v>32900</v>
      </c>
      <c r="N375" t="b">
        <f t="shared" si="54"/>
        <v>1</v>
      </c>
    </row>
    <row r="376" spans="1:14" ht="14.25" x14ac:dyDescent="0.15">
      <c r="A376" t="str">
        <f t="shared" si="47"/>
        <v>654144</v>
      </c>
      <c r="B376" s="19" t="s">
        <v>639</v>
      </c>
      <c r="C376" s="19" t="s">
        <v>538</v>
      </c>
      <c r="D376" s="14" t="str">
        <f t="shared" si="48"/>
        <v>重度障害者等就労支援Ⅳ　22.0　二人</v>
      </c>
      <c r="E376">
        <f t="shared" si="50"/>
        <v>33600</v>
      </c>
      <c r="F376">
        <f t="shared" si="49"/>
        <v>3360</v>
      </c>
      <c r="G376">
        <f t="shared" si="55"/>
        <v>1320</v>
      </c>
      <c r="H376" t="str">
        <f t="shared" si="51"/>
        <v>重度障害者等就労支援Ⅳ　22.0　二人</v>
      </c>
      <c r="I376" s="15" t="s">
        <v>107</v>
      </c>
      <c r="J376">
        <f t="shared" si="52"/>
        <v>33600</v>
      </c>
      <c r="K376">
        <f t="shared" si="53"/>
        <v>3360</v>
      </c>
      <c r="M376">
        <v>33600</v>
      </c>
      <c r="N376" t="b">
        <f t="shared" si="54"/>
        <v>1</v>
      </c>
    </row>
    <row r="377" spans="1:14" ht="14.25" x14ac:dyDescent="0.15">
      <c r="A377" t="str">
        <f t="shared" si="47"/>
        <v>654145</v>
      </c>
      <c r="B377" s="19" t="s">
        <v>639</v>
      </c>
      <c r="C377" s="19" t="s">
        <v>539</v>
      </c>
      <c r="D377" s="14" t="str">
        <f t="shared" si="48"/>
        <v>重度障害者等就労支援Ⅳ　22.5　二人</v>
      </c>
      <c r="E377">
        <f t="shared" si="50"/>
        <v>34300</v>
      </c>
      <c r="F377">
        <f t="shared" si="49"/>
        <v>3430</v>
      </c>
      <c r="G377">
        <f t="shared" si="55"/>
        <v>1350</v>
      </c>
      <c r="H377" t="str">
        <f t="shared" si="51"/>
        <v>重度障害者等就労支援Ⅳ　22.5　二人</v>
      </c>
      <c r="I377" s="15" t="s">
        <v>108</v>
      </c>
      <c r="J377">
        <f t="shared" si="52"/>
        <v>34300</v>
      </c>
      <c r="K377">
        <f t="shared" si="53"/>
        <v>3430</v>
      </c>
      <c r="M377">
        <v>34300</v>
      </c>
      <c r="N377" t="b">
        <f t="shared" si="54"/>
        <v>1</v>
      </c>
    </row>
    <row r="378" spans="1:14" ht="14.25" x14ac:dyDescent="0.15">
      <c r="A378" t="str">
        <f t="shared" si="47"/>
        <v>654146</v>
      </c>
      <c r="B378" s="19" t="s">
        <v>639</v>
      </c>
      <c r="C378" s="19" t="s">
        <v>540</v>
      </c>
      <c r="D378" s="14" t="str">
        <f t="shared" si="48"/>
        <v>重度障害者等就労支援Ⅳ　23.0　二人</v>
      </c>
      <c r="E378">
        <f t="shared" si="50"/>
        <v>35000</v>
      </c>
      <c r="F378">
        <f t="shared" si="49"/>
        <v>3500</v>
      </c>
      <c r="G378">
        <f t="shared" si="55"/>
        <v>1380</v>
      </c>
      <c r="H378" t="str">
        <f t="shared" si="51"/>
        <v>重度障害者等就労支援Ⅳ　23.0　二人</v>
      </c>
      <c r="I378" s="15" t="s">
        <v>109</v>
      </c>
      <c r="J378">
        <f t="shared" si="52"/>
        <v>35000</v>
      </c>
      <c r="K378">
        <f t="shared" si="53"/>
        <v>3500</v>
      </c>
      <c r="M378">
        <v>35000</v>
      </c>
      <c r="N378" t="b">
        <f t="shared" si="54"/>
        <v>1</v>
      </c>
    </row>
    <row r="379" spans="1:14" ht="14.25" x14ac:dyDescent="0.15">
      <c r="A379" t="str">
        <f t="shared" si="47"/>
        <v>654147</v>
      </c>
      <c r="B379" s="19" t="s">
        <v>639</v>
      </c>
      <c r="C379" s="19" t="s">
        <v>541</v>
      </c>
      <c r="D379" s="14" t="str">
        <f t="shared" si="48"/>
        <v>重度障害者等就労支援Ⅳ　23.5　二人</v>
      </c>
      <c r="E379">
        <f t="shared" si="50"/>
        <v>35700</v>
      </c>
      <c r="F379">
        <f t="shared" si="49"/>
        <v>3570</v>
      </c>
      <c r="G379">
        <f t="shared" si="55"/>
        <v>1410</v>
      </c>
      <c r="H379" t="str">
        <f t="shared" si="51"/>
        <v>重度障害者等就労支援Ⅳ　23.5　二人</v>
      </c>
      <c r="I379" s="15" t="s">
        <v>110</v>
      </c>
      <c r="J379">
        <f t="shared" si="52"/>
        <v>35700</v>
      </c>
      <c r="K379">
        <f t="shared" si="53"/>
        <v>3570</v>
      </c>
      <c r="M379">
        <v>35700</v>
      </c>
      <c r="N379" t="b">
        <f t="shared" si="54"/>
        <v>1</v>
      </c>
    </row>
    <row r="380" spans="1:14" ht="14.25" x14ac:dyDescent="0.15">
      <c r="A380" t="str">
        <f t="shared" si="47"/>
        <v>654148</v>
      </c>
      <c r="B380" s="19" t="s">
        <v>639</v>
      </c>
      <c r="C380" s="19" t="s">
        <v>542</v>
      </c>
      <c r="D380" s="14" t="str">
        <f t="shared" si="48"/>
        <v>重度障害者等就労支援Ⅳ　24.0　二人</v>
      </c>
      <c r="E380">
        <f t="shared" si="50"/>
        <v>36400</v>
      </c>
      <c r="F380">
        <f t="shared" si="49"/>
        <v>3640</v>
      </c>
      <c r="G380">
        <f t="shared" si="55"/>
        <v>1440</v>
      </c>
      <c r="H380" t="str">
        <f t="shared" si="51"/>
        <v>重度障害者等就労支援Ⅳ　24.0　二人</v>
      </c>
      <c r="I380" s="15" t="s">
        <v>111</v>
      </c>
      <c r="J380">
        <f t="shared" si="52"/>
        <v>36400</v>
      </c>
      <c r="K380">
        <f t="shared" si="53"/>
        <v>3640</v>
      </c>
      <c r="M380">
        <v>36400</v>
      </c>
      <c r="N380" t="b">
        <f t="shared" si="54"/>
        <v>1</v>
      </c>
    </row>
    <row r="381" spans="1:14" ht="14.25" x14ac:dyDescent="0.15">
      <c r="A381" t="str">
        <f t="shared" si="47"/>
        <v>655001</v>
      </c>
      <c r="B381" s="19" t="s">
        <v>639</v>
      </c>
      <c r="C381" s="19" t="s">
        <v>543</v>
      </c>
      <c r="D381" s="14" t="str">
        <f t="shared" si="48"/>
        <v>重度障害者等就労支援Ⅴ　0.5</v>
      </c>
      <c r="E381">
        <f t="shared" si="50"/>
        <v>2900</v>
      </c>
      <c r="F381">
        <f t="shared" si="49"/>
        <v>290</v>
      </c>
      <c r="G381">
        <v>30</v>
      </c>
      <c r="H381" t="str">
        <f t="shared" si="51"/>
        <v>重度障害者等就労支援Ⅴ　0.5</v>
      </c>
      <c r="I381" s="14" t="s">
        <v>64</v>
      </c>
      <c r="J381">
        <f t="shared" si="52"/>
        <v>2900</v>
      </c>
      <c r="K381">
        <f t="shared" si="53"/>
        <v>290</v>
      </c>
      <c r="M381">
        <v>2900</v>
      </c>
      <c r="N381" t="b">
        <f t="shared" si="54"/>
        <v>1</v>
      </c>
    </row>
    <row r="382" spans="1:14" ht="14.25" x14ac:dyDescent="0.15">
      <c r="A382" t="str">
        <f t="shared" si="47"/>
        <v>655002</v>
      </c>
      <c r="B382" s="19" t="s">
        <v>639</v>
      </c>
      <c r="C382" s="19" t="s">
        <v>544</v>
      </c>
      <c r="D382" s="14" t="str">
        <f t="shared" si="48"/>
        <v>重度障害者等就労支援Ⅴ　1.0</v>
      </c>
      <c r="E382">
        <f t="shared" si="50"/>
        <v>4500</v>
      </c>
      <c r="F382">
        <f t="shared" si="49"/>
        <v>450</v>
      </c>
      <c r="G382">
        <v>60</v>
      </c>
      <c r="H382" t="str">
        <f t="shared" si="51"/>
        <v>重度障害者等就労支援Ⅴ　1.0</v>
      </c>
      <c r="I382" s="14" t="s">
        <v>112</v>
      </c>
      <c r="J382">
        <f t="shared" si="52"/>
        <v>4500</v>
      </c>
      <c r="K382">
        <f t="shared" si="53"/>
        <v>450</v>
      </c>
      <c r="M382">
        <v>4500</v>
      </c>
      <c r="N382" t="b">
        <f t="shared" si="54"/>
        <v>1</v>
      </c>
    </row>
    <row r="383" spans="1:14" ht="14.25" x14ac:dyDescent="0.15">
      <c r="A383" t="str">
        <f t="shared" si="47"/>
        <v>655003</v>
      </c>
      <c r="B383" s="19" t="s">
        <v>639</v>
      </c>
      <c r="C383" s="19" t="s">
        <v>545</v>
      </c>
      <c r="D383" s="14" t="str">
        <f t="shared" si="48"/>
        <v>重度障害者等就労支援Ⅴ　1.5</v>
      </c>
      <c r="E383">
        <f t="shared" si="50"/>
        <v>6500</v>
      </c>
      <c r="F383">
        <f t="shared" si="49"/>
        <v>650</v>
      </c>
      <c r="G383">
        <f t="shared" ref="G383:G428" si="56">G382+30</f>
        <v>90</v>
      </c>
      <c r="H383" t="str">
        <f t="shared" si="51"/>
        <v>重度障害者等就労支援Ⅴ　1.5</v>
      </c>
      <c r="I383" s="14" t="s">
        <v>65</v>
      </c>
      <c r="J383">
        <f t="shared" si="52"/>
        <v>6500</v>
      </c>
      <c r="K383">
        <f t="shared" si="53"/>
        <v>650</v>
      </c>
      <c r="M383">
        <v>6500</v>
      </c>
      <c r="N383" t="b">
        <f t="shared" si="54"/>
        <v>1</v>
      </c>
    </row>
    <row r="384" spans="1:14" ht="14.25" x14ac:dyDescent="0.15">
      <c r="A384" t="str">
        <f t="shared" si="47"/>
        <v>655004</v>
      </c>
      <c r="B384" s="19" t="s">
        <v>639</v>
      </c>
      <c r="C384" s="19" t="s">
        <v>546</v>
      </c>
      <c r="D384" s="14" t="str">
        <f t="shared" si="48"/>
        <v>重度障害者等就労支援Ⅴ　2.0</v>
      </c>
      <c r="E384">
        <f t="shared" si="50"/>
        <v>8100</v>
      </c>
      <c r="F384">
        <f t="shared" si="49"/>
        <v>810</v>
      </c>
      <c r="G384">
        <f t="shared" si="56"/>
        <v>120</v>
      </c>
      <c r="H384" t="str">
        <f t="shared" si="51"/>
        <v>重度障害者等就労支援Ⅴ　2.0</v>
      </c>
      <c r="I384" s="14" t="s">
        <v>66</v>
      </c>
      <c r="J384">
        <f t="shared" si="52"/>
        <v>8100</v>
      </c>
      <c r="K384">
        <f t="shared" si="53"/>
        <v>810</v>
      </c>
      <c r="M384">
        <v>8100</v>
      </c>
      <c r="N384" t="b">
        <f t="shared" si="54"/>
        <v>1</v>
      </c>
    </row>
    <row r="385" spans="1:14" ht="14.25" x14ac:dyDescent="0.15">
      <c r="A385" t="str">
        <f t="shared" si="47"/>
        <v>655005</v>
      </c>
      <c r="B385" s="19" t="s">
        <v>639</v>
      </c>
      <c r="C385" s="19" t="s">
        <v>547</v>
      </c>
      <c r="D385" s="14" t="str">
        <f t="shared" si="48"/>
        <v>重度障害者等就労支援Ⅴ　2.5</v>
      </c>
      <c r="E385">
        <f t="shared" si="50"/>
        <v>9800</v>
      </c>
      <c r="F385">
        <f t="shared" si="49"/>
        <v>980</v>
      </c>
      <c r="G385">
        <f t="shared" si="56"/>
        <v>150</v>
      </c>
      <c r="H385" t="str">
        <f t="shared" si="51"/>
        <v>重度障害者等就労支援Ⅴ　2.5</v>
      </c>
      <c r="I385" s="14" t="s">
        <v>67</v>
      </c>
      <c r="J385">
        <f t="shared" si="52"/>
        <v>9800</v>
      </c>
      <c r="K385">
        <f t="shared" si="53"/>
        <v>980</v>
      </c>
      <c r="M385">
        <v>9800</v>
      </c>
      <c r="N385" t="b">
        <f t="shared" si="54"/>
        <v>1</v>
      </c>
    </row>
    <row r="386" spans="1:14" ht="14.25" x14ac:dyDescent="0.15">
      <c r="A386" t="str">
        <f t="shared" si="47"/>
        <v>655006</v>
      </c>
      <c r="B386" s="19" t="s">
        <v>639</v>
      </c>
      <c r="C386" s="19" t="s">
        <v>548</v>
      </c>
      <c r="D386" s="14" t="str">
        <f t="shared" si="48"/>
        <v>重度障害者等就労支援Ⅴ　3.0</v>
      </c>
      <c r="E386">
        <f t="shared" si="50"/>
        <v>11400</v>
      </c>
      <c r="F386">
        <f t="shared" si="49"/>
        <v>1140</v>
      </c>
      <c r="G386">
        <f t="shared" si="56"/>
        <v>180</v>
      </c>
      <c r="H386" t="str">
        <f t="shared" si="51"/>
        <v>重度障害者等就労支援Ⅴ　3.0</v>
      </c>
      <c r="I386" s="14" t="s">
        <v>68</v>
      </c>
      <c r="J386">
        <f t="shared" si="52"/>
        <v>11400</v>
      </c>
      <c r="K386">
        <f t="shared" si="53"/>
        <v>1140</v>
      </c>
      <c r="M386">
        <v>11400</v>
      </c>
      <c r="N386" t="b">
        <f t="shared" si="54"/>
        <v>1</v>
      </c>
    </row>
    <row r="387" spans="1:14" ht="14.25" x14ac:dyDescent="0.15">
      <c r="A387" t="str">
        <f t="shared" ref="A387:A450" si="57">TEXT(B387&amp;C387,"000000")</f>
        <v>655007</v>
      </c>
      <c r="B387" s="19" t="s">
        <v>639</v>
      </c>
      <c r="C387" s="19" t="s">
        <v>549</v>
      </c>
      <c r="D387" s="14" t="str">
        <f t="shared" ref="D387:D450" si="58">IF(C387="9901","外出加算",IF(MID(C387,1,1)="1","重度障害者等就労支援Ⅰ　",IF(MID(C387,1,1)="2","重度障害者等就労支援Ⅱ ",IF(MID(C387,1,1)="3","重度障害者等就労支援Ⅲ　",IF(MID(C387,1,1)="4","重度障害者等就労支援Ⅳ　",IF(MID(C387,1,1)="5","重度障害者等就労支援Ⅴ　")))))&amp;IF(MID(C387,2,1)="0",TEXT(G387/60,"0.0"),IF(MID(C387,2,1)="1",TEXT(G387/60,"0.0")&amp;"　二人")))</f>
        <v>重度障害者等就労支援Ⅴ　3.5</v>
      </c>
      <c r="E387">
        <f t="shared" si="50"/>
        <v>13000</v>
      </c>
      <c r="F387">
        <f t="shared" ref="F387:F450" si="59">E387*0.1</f>
        <v>1300</v>
      </c>
      <c r="G387">
        <f t="shared" si="56"/>
        <v>210</v>
      </c>
      <c r="H387" t="str">
        <f t="shared" si="51"/>
        <v>重度障害者等就労支援Ⅴ　3.5</v>
      </c>
      <c r="I387" s="14" t="s">
        <v>69</v>
      </c>
      <c r="J387">
        <f t="shared" si="52"/>
        <v>13000</v>
      </c>
      <c r="K387">
        <f t="shared" si="53"/>
        <v>1300</v>
      </c>
      <c r="M387">
        <v>13000</v>
      </c>
      <c r="N387" t="b">
        <f t="shared" si="54"/>
        <v>1</v>
      </c>
    </row>
    <row r="388" spans="1:14" ht="14.25" x14ac:dyDescent="0.15">
      <c r="A388" t="str">
        <f t="shared" si="57"/>
        <v>655008</v>
      </c>
      <c r="B388" s="19" t="s">
        <v>639</v>
      </c>
      <c r="C388" s="19" t="s">
        <v>550</v>
      </c>
      <c r="D388" s="14" t="str">
        <f t="shared" si="58"/>
        <v>重度障害者等就労支援Ⅴ　4.0</v>
      </c>
      <c r="E388">
        <f t="shared" ref="E388:E451" si="60">M388</f>
        <v>14700</v>
      </c>
      <c r="F388">
        <f t="shared" si="59"/>
        <v>1470</v>
      </c>
      <c r="G388">
        <f t="shared" si="56"/>
        <v>240</v>
      </c>
      <c r="H388" t="str">
        <f t="shared" ref="H388:H451" si="61">D388</f>
        <v>重度障害者等就労支援Ⅴ　4.0</v>
      </c>
      <c r="I388" s="14" t="s">
        <v>70</v>
      </c>
      <c r="J388">
        <f t="shared" ref="J388:J451" si="62">E388</f>
        <v>14700</v>
      </c>
      <c r="K388">
        <f t="shared" ref="K388:K451" si="63">F388</f>
        <v>1470</v>
      </c>
      <c r="M388">
        <v>14700</v>
      </c>
      <c r="N388" t="b">
        <f t="shared" ref="N388:N451" si="64">M388=E388</f>
        <v>1</v>
      </c>
    </row>
    <row r="389" spans="1:14" ht="14.25" x14ac:dyDescent="0.15">
      <c r="A389" t="str">
        <f t="shared" si="57"/>
        <v>655009</v>
      </c>
      <c r="B389" s="19" t="s">
        <v>639</v>
      </c>
      <c r="C389" s="19" t="s">
        <v>551</v>
      </c>
      <c r="D389" s="14" t="str">
        <f t="shared" si="58"/>
        <v>重度障害者等就労支援Ⅴ　4.5</v>
      </c>
      <c r="E389">
        <f t="shared" si="60"/>
        <v>16300</v>
      </c>
      <c r="F389">
        <f t="shared" si="59"/>
        <v>1630</v>
      </c>
      <c r="G389">
        <f t="shared" si="56"/>
        <v>270</v>
      </c>
      <c r="H389" t="str">
        <f t="shared" si="61"/>
        <v>重度障害者等就労支援Ⅴ　4.5</v>
      </c>
      <c r="I389" s="14" t="s">
        <v>71</v>
      </c>
      <c r="J389">
        <f t="shared" si="62"/>
        <v>16300</v>
      </c>
      <c r="K389">
        <f t="shared" si="63"/>
        <v>1630</v>
      </c>
      <c r="M389">
        <v>16300</v>
      </c>
      <c r="N389" t="b">
        <f t="shared" si="64"/>
        <v>1</v>
      </c>
    </row>
    <row r="390" spans="1:14" ht="14.25" x14ac:dyDescent="0.15">
      <c r="A390" t="str">
        <f t="shared" si="57"/>
        <v>655010</v>
      </c>
      <c r="B390" s="19" t="s">
        <v>639</v>
      </c>
      <c r="C390" s="19" t="s">
        <v>552</v>
      </c>
      <c r="D390" s="14" t="str">
        <f t="shared" si="58"/>
        <v>重度障害者等就労支援Ⅴ　5.0</v>
      </c>
      <c r="E390">
        <f t="shared" si="60"/>
        <v>17900</v>
      </c>
      <c r="F390">
        <f t="shared" si="59"/>
        <v>1790</v>
      </c>
      <c r="G390">
        <f t="shared" si="56"/>
        <v>300</v>
      </c>
      <c r="H390" t="str">
        <f t="shared" si="61"/>
        <v>重度障害者等就労支援Ⅴ　5.0</v>
      </c>
      <c r="I390" s="14" t="s">
        <v>72</v>
      </c>
      <c r="J390">
        <f t="shared" si="62"/>
        <v>17900</v>
      </c>
      <c r="K390">
        <f t="shared" si="63"/>
        <v>1790</v>
      </c>
      <c r="M390">
        <v>17900</v>
      </c>
      <c r="N390" t="b">
        <f t="shared" si="64"/>
        <v>1</v>
      </c>
    </row>
    <row r="391" spans="1:14" ht="14.25" x14ac:dyDescent="0.15">
      <c r="A391" t="str">
        <f t="shared" si="57"/>
        <v>655011</v>
      </c>
      <c r="B391" s="19" t="s">
        <v>639</v>
      </c>
      <c r="C391" s="19" t="s">
        <v>553</v>
      </c>
      <c r="D391" s="14" t="str">
        <f t="shared" si="58"/>
        <v>重度障害者等就労支援Ⅴ　5.5</v>
      </c>
      <c r="E391">
        <f t="shared" si="60"/>
        <v>19600</v>
      </c>
      <c r="F391">
        <f t="shared" si="59"/>
        <v>1960</v>
      </c>
      <c r="G391">
        <f t="shared" si="56"/>
        <v>330</v>
      </c>
      <c r="H391" t="str">
        <f t="shared" si="61"/>
        <v>重度障害者等就労支援Ⅴ　5.5</v>
      </c>
      <c r="I391" s="14" t="s">
        <v>73</v>
      </c>
      <c r="J391">
        <f t="shared" si="62"/>
        <v>19600</v>
      </c>
      <c r="K391">
        <f t="shared" si="63"/>
        <v>1960</v>
      </c>
      <c r="M391">
        <v>19600</v>
      </c>
      <c r="N391" t="b">
        <f t="shared" si="64"/>
        <v>1</v>
      </c>
    </row>
    <row r="392" spans="1:14" ht="14.25" x14ac:dyDescent="0.15">
      <c r="A392" t="str">
        <f t="shared" si="57"/>
        <v>655012</v>
      </c>
      <c r="B392" s="19" t="s">
        <v>639</v>
      </c>
      <c r="C392" s="19" t="s">
        <v>554</v>
      </c>
      <c r="D392" s="14" t="str">
        <f t="shared" si="58"/>
        <v>重度障害者等就労支援Ⅴ　6.0</v>
      </c>
      <c r="E392">
        <f t="shared" si="60"/>
        <v>21200</v>
      </c>
      <c r="F392">
        <f t="shared" si="59"/>
        <v>2120</v>
      </c>
      <c r="G392">
        <f t="shared" si="56"/>
        <v>360</v>
      </c>
      <c r="H392" t="str">
        <f t="shared" si="61"/>
        <v>重度障害者等就労支援Ⅴ　6.0</v>
      </c>
      <c r="I392" s="14" t="s">
        <v>74</v>
      </c>
      <c r="J392">
        <f t="shared" si="62"/>
        <v>21200</v>
      </c>
      <c r="K392">
        <f t="shared" si="63"/>
        <v>2120</v>
      </c>
      <c r="M392">
        <v>21200</v>
      </c>
      <c r="N392" t="b">
        <f t="shared" si="64"/>
        <v>1</v>
      </c>
    </row>
    <row r="393" spans="1:14" ht="14.25" x14ac:dyDescent="0.15">
      <c r="A393" t="str">
        <f t="shared" si="57"/>
        <v>655013</v>
      </c>
      <c r="B393" s="19" t="s">
        <v>639</v>
      </c>
      <c r="C393" s="19" t="s">
        <v>555</v>
      </c>
      <c r="D393" s="14" t="str">
        <f t="shared" si="58"/>
        <v>重度障害者等就労支援Ⅴ　6.5</v>
      </c>
      <c r="E393">
        <f t="shared" si="60"/>
        <v>22800</v>
      </c>
      <c r="F393">
        <f t="shared" si="59"/>
        <v>2280</v>
      </c>
      <c r="G393">
        <f t="shared" si="56"/>
        <v>390</v>
      </c>
      <c r="H393" t="str">
        <f t="shared" si="61"/>
        <v>重度障害者等就労支援Ⅴ　6.5</v>
      </c>
      <c r="I393" s="14" t="s">
        <v>75</v>
      </c>
      <c r="J393">
        <f t="shared" si="62"/>
        <v>22800</v>
      </c>
      <c r="K393">
        <f t="shared" si="63"/>
        <v>2280</v>
      </c>
      <c r="M393">
        <v>22800</v>
      </c>
      <c r="N393" t="b">
        <f t="shared" si="64"/>
        <v>1</v>
      </c>
    </row>
    <row r="394" spans="1:14" ht="14.25" x14ac:dyDescent="0.15">
      <c r="A394" t="str">
        <f t="shared" si="57"/>
        <v>655014</v>
      </c>
      <c r="B394" s="19" t="s">
        <v>639</v>
      </c>
      <c r="C394" s="19" t="s">
        <v>556</v>
      </c>
      <c r="D394" s="14" t="str">
        <f t="shared" si="58"/>
        <v>重度障害者等就労支援Ⅴ　7.0</v>
      </c>
      <c r="E394">
        <f t="shared" si="60"/>
        <v>24500</v>
      </c>
      <c r="F394">
        <f t="shared" si="59"/>
        <v>2450</v>
      </c>
      <c r="G394">
        <f t="shared" si="56"/>
        <v>420</v>
      </c>
      <c r="H394" t="str">
        <f t="shared" si="61"/>
        <v>重度障害者等就労支援Ⅴ　7.0</v>
      </c>
      <c r="I394" s="14" t="s">
        <v>76</v>
      </c>
      <c r="J394">
        <f t="shared" si="62"/>
        <v>24500</v>
      </c>
      <c r="K394">
        <f t="shared" si="63"/>
        <v>2450</v>
      </c>
      <c r="M394">
        <v>24500</v>
      </c>
      <c r="N394" t="b">
        <f t="shared" si="64"/>
        <v>1</v>
      </c>
    </row>
    <row r="395" spans="1:14" ht="14.25" x14ac:dyDescent="0.15">
      <c r="A395" t="str">
        <f t="shared" si="57"/>
        <v>655015</v>
      </c>
      <c r="B395" s="19" t="s">
        <v>639</v>
      </c>
      <c r="C395" s="19" t="s">
        <v>557</v>
      </c>
      <c r="D395" s="14" t="str">
        <f t="shared" si="58"/>
        <v>重度障害者等就労支援Ⅴ　7.5</v>
      </c>
      <c r="E395">
        <f t="shared" si="60"/>
        <v>26100</v>
      </c>
      <c r="F395">
        <f t="shared" si="59"/>
        <v>2610</v>
      </c>
      <c r="G395">
        <f t="shared" si="56"/>
        <v>450</v>
      </c>
      <c r="H395" t="str">
        <f t="shared" si="61"/>
        <v>重度障害者等就労支援Ⅴ　7.5</v>
      </c>
      <c r="I395" s="14" t="s">
        <v>77</v>
      </c>
      <c r="J395">
        <f t="shared" si="62"/>
        <v>26100</v>
      </c>
      <c r="K395">
        <f t="shared" si="63"/>
        <v>2610</v>
      </c>
      <c r="M395">
        <v>26100</v>
      </c>
      <c r="N395" t="b">
        <f t="shared" si="64"/>
        <v>1</v>
      </c>
    </row>
    <row r="396" spans="1:14" ht="14.25" x14ac:dyDescent="0.15">
      <c r="A396" t="str">
        <f t="shared" si="57"/>
        <v>655016</v>
      </c>
      <c r="B396" s="19" t="s">
        <v>639</v>
      </c>
      <c r="C396" s="19" t="s">
        <v>558</v>
      </c>
      <c r="D396" s="14" t="str">
        <f t="shared" si="58"/>
        <v>重度障害者等就労支援Ⅴ　8.0</v>
      </c>
      <c r="E396">
        <f t="shared" si="60"/>
        <v>27700</v>
      </c>
      <c r="F396">
        <f t="shared" si="59"/>
        <v>2770</v>
      </c>
      <c r="G396">
        <f t="shared" si="56"/>
        <v>480</v>
      </c>
      <c r="H396" t="str">
        <f t="shared" si="61"/>
        <v>重度障害者等就労支援Ⅴ　8.0</v>
      </c>
      <c r="I396" s="14" t="s">
        <v>78</v>
      </c>
      <c r="J396">
        <f t="shared" si="62"/>
        <v>27700</v>
      </c>
      <c r="K396">
        <f t="shared" si="63"/>
        <v>2770</v>
      </c>
      <c r="M396">
        <v>27700</v>
      </c>
      <c r="N396" t="b">
        <f t="shared" si="64"/>
        <v>1</v>
      </c>
    </row>
    <row r="397" spans="1:14" ht="14.25" x14ac:dyDescent="0.15">
      <c r="A397" t="str">
        <f t="shared" si="57"/>
        <v>655017</v>
      </c>
      <c r="B397" s="19" t="s">
        <v>639</v>
      </c>
      <c r="C397" s="19" t="s">
        <v>559</v>
      </c>
      <c r="D397" s="14" t="str">
        <f t="shared" si="58"/>
        <v>重度障害者等就労支援Ⅴ　8.5</v>
      </c>
      <c r="E397">
        <f t="shared" si="60"/>
        <v>27700</v>
      </c>
      <c r="F397">
        <f t="shared" si="59"/>
        <v>2770</v>
      </c>
      <c r="G397">
        <f t="shared" si="56"/>
        <v>510</v>
      </c>
      <c r="H397" t="str">
        <f t="shared" si="61"/>
        <v>重度障害者等就労支援Ⅴ　8.5</v>
      </c>
      <c r="I397" s="15" t="s">
        <v>80</v>
      </c>
      <c r="J397">
        <f t="shared" si="62"/>
        <v>27700</v>
      </c>
      <c r="K397">
        <f t="shared" si="63"/>
        <v>2770</v>
      </c>
      <c r="M397">
        <v>27700</v>
      </c>
      <c r="N397" t="b">
        <f t="shared" si="64"/>
        <v>1</v>
      </c>
    </row>
    <row r="398" spans="1:14" ht="14.25" x14ac:dyDescent="0.15">
      <c r="A398" t="str">
        <f t="shared" si="57"/>
        <v>655018</v>
      </c>
      <c r="B398" s="19" t="s">
        <v>639</v>
      </c>
      <c r="C398" s="19" t="s">
        <v>560</v>
      </c>
      <c r="D398" s="14" t="str">
        <f t="shared" si="58"/>
        <v>重度障害者等就労支援Ⅴ　9.0</v>
      </c>
      <c r="E398">
        <f t="shared" si="60"/>
        <v>27700</v>
      </c>
      <c r="F398">
        <f t="shared" si="59"/>
        <v>2770</v>
      </c>
      <c r="G398">
        <f t="shared" si="56"/>
        <v>540</v>
      </c>
      <c r="H398" t="str">
        <f t="shared" si="61"/>
        <v>重度障害者等就労支援Ⅴ　9.0</v>
      </c>
      <c r="I398" s="15" t="s">
        <v>81</v>
      </c>
      <c r="J398">
        <f t="shared" si="62"/>
        <v>27700</v>
      </c>
      <c r="K398">
        <f t="shared" si="63"/>
        <v>2770</v>
      </c>
      <c r="M398">
        <v>27700</v>
      </c>
      <c r="N398" t="b">
        <f t="shared" si="64"/>
        <v>1</v>
      </c>
    </row>
    <row r="399" spans="1:14" ht="14.25" x14ac:dyDescent="0.15">
      <c r="A399" t="str">
        <f t="shared" si="57"/>
        <v>655019</v>
      </c>
      <c r="B399" s="19" t="s">
        <v>639</v>
      </c>
      <c r="C399" s="19" t="s">
        <v>561</v>
      </c>
      <c r="D399" s="14" t="str">
        <f t="shared" si="58"/>
        <v>重度障害者等就労支援Ⅴ　9.5</v>
      </c>
      <c r="E399">
        <f t="shared" si="60"/>
        <v>27700</v>
      </c>
      <c r="F399">
        <f t="shared" si="59"/>
        <v>2770</v>
      </c>
      <c r="G399">
        <f t="shared" si="56"/>
        <v>570</v>
      </c>
      <c r="H399" t="str">
        <f t="shared" si="61"/>
        <v>重度障害者等就労支援Ⅴ　9.5</v>
      </c>
      <c r="I399" s="15" t="s">
        <v>82</v>
      </c>
      <c r="J399">
        <f t="shared" si="62"/>
        <v>27700</v>
      </c>
      <c r="K399">
        <f t="shared" si="63"/>
        <v>2770</v>
      </c>
      <c r="M399">
        <v>27700</v>
      </c>
      <c r="N399" t="b">
        <f t="shared" si="64"/>
        <v>1</v>
      </c>
    </row>
    <row r="400" spans="1:14" ht="14.25" x14ac:dyDescent="0.15">
      <c r="A400" t="str">
        <f t="shared" si="57"/>
        <v>655020</v>
      </c>
      <c r="B400" s="19" t="s">
        <v>639</v>
      </c>
      <c r="C400" s="19" t="s">
        <v>562</v>
      </c>
      <c r="D400" s="14" t="str">
        <f t="shared" si="58"/>
        <v>重度障害者等就労支援Ⅴ　10.0</v>
      </c>
      <c r="E400">
        <f t="shared" si="60"/>
        <v>27700</v>
      </c>
      <c r="F400">
        <f t="shared" si="59"/>
        <v>2770</v>
      </c>
      <c r="G400">
        <f t="shared" si="56"/>
        <v>600</v>
      </c>
      <c r="H400" t="str">
        <f t="shared" si="61"/>
        <v>重度障害者等就労支援Ⅴ　10.0</v>
      </c>
      <c r="I400" s="15" t="s">
        <v>83</v>
      </c>
      <c r="J400">
        <f t="shared" si="62"/>
        <v>27700</v>
      </c>
      <c r="K400">
        <f t="shared" si="63"/>
        <v>2770</v>
      </c>
      <c r="M400">
        <v>27700</v>
      </c>
      <c r="N400" t="b">
        <f t="shared" si="64"/>
        <v>1</v>
      </c>
    </row>
    <row r="401" spans="1:14" ht="14.25" x14ac:dyDescent="0.15">
      <c r="A401" t="str">
        <f t="shared" si="57"/>
        <v>655021</v>
      </c>
      <c r="B401" s="19" t="s">
        <v>639</v>
      </c>
      <c r="C401" s="19" t="s">
        <v>563</v>
      </c>
      <c r="D401" s="14" t="str">
        <f t="shared" si="58"/>
        <v>重度障害者等就労支援Ⅴ　10.5</v>
      </c>
      <c r="E401">
        <f t="shared" si="60"/>
        <v>27700</v>
      </c>
      <c r="F401">
        <f t="shared" si="59"/>
        <v>2770</v>
      </c>
      <c r="G401">
        <f t="shared" si="56"/>
        <v>630</v>
      </c>
      <c r="H401" t="str">
        <f t="shared" si="61"/>
        <v>重度障害者等就労支援Ⅴ　10.5</v>
      </c>
      <c r="I401" s="15" t="s">
        <v>84</v>
      </c>
      <c r="J401">
        <f t="shared" si="62"/>
        <v>27700</v>
      </c>
      <c r="K401">
        <f t="shared" si="63"/>
        <v>2770</v>
      </c>
      <c r="M401">
        <v>27700</v>
      </c>
      <c r="N401" t="b">
        <f t="shared" si="64"/>
        <v>1</v>
      </c>
    </row>
    <row r="402" spans="1:14" ht="14.25" x14ac:dyDescent="0.15">
      <c r="A402" t="str">
        <f t="shared" si="57"/>
        <v>655022</v>
      </c>
      <c r="B402" s="19" t="s">
        <v>639</v>
      </c>
      <c r="C402" s="19" t="s">
        <v>564</v>
      </c>
      <c r="D402" s="14" t="str">
        <f t="shared" si="58"/>
        <v>重度障害者等就労支援Ⅴ　11.0</v>
      </c>
      <c r="E402">
        <f t="shared" si="60"/>
        <v>27700</v>
      </c>
      <c r="F402">
        <f t="shared" si="59"/>
        <v>2770</v>
      </c>
      <c r="G402">
        <f t="shared" si="56"/>
        <v>660</v>
      </c>
      <c r="H402" t="str">
        <f t="shared" si="61"/>
        <v>重度障害者等就労支援Ⅴ　11.0</v>
      </c>
      <c r="I402" s="15" t="s">
        <v>85</v>
      </c>
      <c r="J402">
        <f t="shared" si="62"/>
        <v>27700</v>
      </c>
      <c r="K402">
        <f t="shared" si="63"/>
        <v>2770</v>
      </c>
      <c r="M402">
        <v>27700</v>
      </c>
      <c r="N402" t="b">
        <f t="shared" si="64"/>
        <v>1</v>
      </c>
    </row>
    <row r="403" spans="1:14" ht="14.25" x14ac:dyDescent="0.15">
      <c r="A403" t="str">
        <f t="shared" si="57"/>
        <v>655023</v>
      </c>
      <c r="B403" s="19" t="s">
        <v>639</v>
      </c>
      <c r="C403" s="19" t="s">
        <v>565</v>
      </c>
      <c r="D403" s="14" t="str">
        <f t="shared" si="58"/>
        <v>重度障害者等就労支援Ⅴ　11.5</v>
      </c>
      <c r="E403">
        <f t="shared" si="60"/>
        <v>27700</v>
      </c>
      <c r="F403">
        <f t="shared" si="59"/>
        <v>2770</v>
      </c>
      <c r="G403">
        <f t="shared" si="56"/>
        <v>690</v>
      </c>
      <c r="H403" t="str">
        <f t="shared" si="61"/>
        <v>重度障害者等就労支援Ⅴ　11.5</v>
      </c>
      <c r="I403" s="15" t="s">
        <v>86</v>
      </c>
      <c r="J403">
        <f t="shared" si="62"/>
        <v>27700</v>
      </c>
      <c r="K403">
        <f t="shared" si="63"/>
        <v>2770</v>
      </c>
      <c r="M403">
        <v>27700</v>
      </c>
      <c r="N403" t="b">
        <f t="shared" si="64"/>
        <v>1</v>
      </c>
    </row>
    <row r="404" spans="1:14" ht="14.25" x14ac:dyDescent="0.15">
      <c r="A404" t="str">
        <f t="shared" si="57"/>
        <v>655024</v>
      </c>
      <c r="B404" s="19" t="s">
        <v>639</v>
      </c>
      <c r="C404" s="19" t="s">
        <v>566</v>
      </c>
      <c r="D404" s="14" t="str">
        <f t="shared" si="58"/>
        <v>重度障害者等就労支援Ⅴ　12.0</v>
      </c>
      <c r="E404">
        <f t="shared" si="60"/>
        <v>27700</v>
      </c>
      <c r="F404">
        <f t="shared" si="59"/>
        <v>2770</v>
      </c>
      <c r="G404">
        <f t="shared" si="56"/>
        <v>720</v>
      </c>
      <c r="H404" t="str">
        <f t="shared" si="61"/>
        <v>重度障害者等就労支援Ⅴ　12.0</v>
      </c>
      <c r="I404" s="15" t="s">
        <v>87</v>
      </c>
      <c r="J404">
        <f t="shared" si="62"/>
        <v>27700</v>
      </c>
      <c r="K404">
        <f t="shared" si="63"/>
        <v>2770</v>
      </c>
      <c r="M404">
        <v>27700</v>
      </c>
      <c r="N404" t="b">
        <f t="shared" si="64"/>
        <v>1</v>
      </c>
    </row>
    <row r="405" spans="1:14" ht="14.25" x14ac:dyDescent="0.15">
      <c r="A405" t="str">
        <f t="shared" si="57"/>
        <v>655025</v>
      </c>
      <c r="B405" s="19" t="s">
        <v>639</v>
      </c>
      <c r="C405" s="19" t="s">
        <v>567</v>
      </c>
      <c r="D405" s="14" t="str">
        <f t="shared" si="58"/>
        <v>重度障害者等就労支援Ⅴ　12.5</v>
      </c>
      <c r="E405">
        <f t="shared" si="60"/>
        <v>27700</v>
      </c>
      <c r="F405">
        <f t="shared" si="59"/>
        <v>2770</v>
      </c>
      <c r="G405">
        <f t="shared" si="56"/>
        <v>750</v>
      </c>
      <c r="H405" t="str">
        <f t="shared" si="61"/>
        <v>重度障害者等就労支援Ⅴ　12.5</v>
      </c>
      <c r="I405" s="15" t="s">
        <v>88</v>
      </c>
      <c r="J405">
        <f t="shared" si="62"/>
        <v>27700</v>
      </c>
      <c r="K405">
        <f t="shared" si="63"/>
        <v>2770</v>
      </c>
      <c r="M405">
        <v>27700</v>
      </c>
      <c r="N405" t="b">
        <f t="shared" si="64"/>
        <v>1</v>
      </c>
    </row>
    <row r="406" spans="1:14" ht="14.25" x14ac:dyDescent="0.15">
      <c r="A406" t="str">
        <f t="shared" si="57"/>
        <v>655026</v>
      </c>
      <c r="B406" s="19" t="s">
        <v>639</v>
      </c>
      <c r="C406" s="19" t="s">
        <v>568</v>
      </c>
      <c r="D406" s="14" t="str">
        <f t="shared" si="58"/>
        <v>重度障害者等就労支援Ⅴ　13.0</v>
      </c>
      <c r="E406">
        <f t="shared" si="60"/>
        <v>27700</v>
      </c>
      <c r="F406">
        <f t="shared" si="59"/>
        <v>2770</v>
      </c>
      <c r="G406">
        <f t="shared" si="56"/>
        <v>780</v>
      </c>
      <c r="H406" t="str">
        <f t="shared" si="61"/>
        <v>重度障害者等就労支援Ⅴ　13.0</v>
      </c>
      <c r="I406" s="15" t="s">
        <v>89</v>
      </c>
      <c r="J406">
        <f t="shared" si="62"/>
        <v>27700</v>
      </c>
      <c r="K406">
        <f t="shared" si="63"/>
        <v>2770</v>
      </c>
      <c r="M406">
        <v>27700</v>
      </c>
      <c r="N406" t="b">
        <f t="shared" si="64"/>
        <v>1</v>
      </c>
    </row>
    <row r="407" spans="1:14" ht="14.25" x14ac:dyDescent="0.15">
      <c r="A407" t="str">
        <f t="shared" si="57"/>
        <v>655027</v>
      </c>
      <c r="B407" s="19" t="s">
        <v>639</v>
      </c>
      <c r="C407" s="19" t="s">
        <v>569</v>
      </c>
      <c r="D407" s="14" t="str">
        <f t="shared" si="58"/>
        <v>重度障害者等就労支援Ⅴ　13.5</v>
      </c>
      <c r="E407">
        <f t="shared" si="60"/>
        <v>27700</v>
      </c>
      <c r="F407">
        <f t="shared" si="59"/>
        <v>2770</v>
      </c>
      <c r="G407">
        <f t="shared" si="56"/>
        <v>810</v>
      </c>
      <c r="H407" t="str">
        <f t="shared" si="61"/>
        <v>重度障害者等就労支援Ⅴ　13.5</v>
      </c>
      <c r="I407" s="15" t="s">
        <v>90</v>
      </c>
      <c r="J407">
        <f t="shared" si="62"/>
        <v>27700</v>
      </c>
      <c r="K407">
        <f t="shared" si="63"/>
        <v>2770</v>
      </c>
      <c r="M407">
        <v>27700</v>
      </c>
      <c r="N407" t="b">
        <f t="shared" si="64"/>
        <v>1</v>
      </c>
    </row>
    <row r="408" spans="1:14" ht="14.25" x14ac:dyDescent="0.15">
      <c r="A408" t="str">
        <f t="shared" si="57"/>
        <v>655028</v>
      </c>
      <c r="B408" s="19" t="s">
        <v>639</v>
      </c>
      <c r="C408" s="19" t="s">
        <v>570</v>
      </c>
      <c r="D408" s="14" t="str">
        <f t="shared" si="58"/>
        <v>重度障害者等就労支援Ⅴ　14.0</v>
      </c>
      <c r="E408">
        <f t="shared" si="60"/>
        <v>27700</v>
      </c>
      <c r="F408">
        <f t="shared" si="59"/>
        <v>2770</v>
      </c>
      <c r="G408">
        <f t="shared" si="56"/>
        <v>840</v>
      </c>
      <c r="H408" t="str">
        <f t="shared" si="61"/>
        <v>重度障害者等就労支援Ⅴ　14.0</v>
      </c>
      <c r="I408" s="15" t="s">
        <v>91</v>
      </c>
      <c r="J408">
        <f t="shared" si="62"/>
        <v>27700</v>
      </c>
      <c r="K408">
        <f t="shared" si="63"/>
        <v>2770</v>
      </c>
      <c r="M408">
        <v>27700</v>
      </c>
      <c r="N408" t="b">
        <f t="shared" si="64"/>
        <v>1</v>
      </c>
    </row>
    <row r="409" spans="1:14" ht="14.25" x14ac:dyDescent="0.15">
      <c r="A409" t="str">
        <f t="shared" si="57"/>
        <v>655029</v>
      </c>
      <c r="B409" s="19" t="s">
        <v>639</v>
      </c>
      <c r="C409" s="19" t="s">
        <v>571</v>
      </c>
      <c r="D409" s="14" t="str">
        <f t="shared" si="58"/>
        <v>重度障害者等就労支援Ⅴ　14.5</v>
      </c>
      <c r="E409">
        <f t="shared" si="60"/>
        <v>27700</v>
      </c>
      <c r="F409">
        <f t="shared" si="59"/>
        <v>2770</v>
      </c>
      <c r="G409">
        <f t="shared" si="56"/>
        <v>870</v>
      </c>
      <c r="H409" t="str">
        <f t="shared" si="61"/>
        <v>重度障害者等就労支援Ⅴ　14.5</v>
      </c>
      <c r="I409" s="15" t="s">
        <v>92</v>
      </c>
      <c r="J409">
        <f t="shared" si="62"/>
        <v>27700</v>
      </c>
      <c r="K409">
        <f t="shared" si="63"/>
        <v>2770</v>
      </c>
      <c r="M409">
        <v>27700</v>
      </c>
      <c r="N409" t="b">
        <f t="shared" si="64"/>
        <v>1</v>
      </c>
    </row>
    <row r="410" spans="1:14" ht="14.25" x14ac:dyDescent="0.15">
      <c r="A410" t="str">
        <f t="shared" si="57"/>
        <v>655030</v>
      </c>
      <c r="B410" s="19" t="s">
        <v>639</v>
      </c>
      <c r="C410" s="19" t="s">
        <v>572</v>
      </c>
      <c r="D410" s="14" t="str">
        <f t="shared" si="58"/>
        <v>重度障害者等就労支援Ⅴ　15.0</v>
      </c>
      <c r="E410">
        <f t="shared" si="60"/>
        <v>27700</v>
      </c>
      <c r="F410">
        <f t="shared" si="59"/>
        <v>2770</v>
      </c>
      <c r="G410">
        <f t="shared" si="56"/>
        <v>900</v>
      </c>
      <c r="H410" t="str">
        <f t="shared" si="61"/>
        <v>重度障害者等就労支援Ⅴ　15.0</v>
      </c>
      <c r="I410" s="15" t="s">
        <v>93</v>
      </c>
      <c r="J410">
        <f t="shared" si="62"/>
        <v>27700</v>
      </c>
      <c r="K410">
        <f t="shared" si="63"/>
        <v>2770</v>
      </c>
      <c r="M410">
        <v>27700</v>
      </c>
      <c r="N410" t="b">
        <f t="shared" si="64"/>
        <v>1</v>
      </c>
    </row>
    <row r="411" spans="1:14" ht="14.25" x14ac:dyDescent="0.15">
      <c r="A411" t="str">
        <f t="shared" si="57"/>
        <v>655031</v>
      </c>
      <c r="B411" s="19" t="s">
        <v>639</v>
      </c>
      <c r="C411" s="19" t="s">
        <v>573</v>
      </c>
      <c r="D411" s="14" t="str">
        <f t="shared" si="58"/>
        <v>重度障害者等就労支援Ⅴ　15.5</v>
      </c>
      <c r="E411">
        <f t="shared" si="60"/>
        <v>27700</v>
      </c>
      <c r="F411">
        <f t="shared" si="59"/>
        <v>2770</v>
      </c>
      <c r="G411">
        <f t="shared" si="56"/>
        <v>930</v>
      </c>
      <c r="H411" t="str">
        <f t="shared" si="61"/>
        <v>重度障害者等就労支援Ⅴ　15.5</v>
      </c>
      <c r="I411" s="15" t="s">
        <v>94</v>
      </c>
      <c r="J411">
        <f t="shared" si="62"/>
        <v>27700</v>
      </c>
      <c r="K411">
        <f t="shared" si="63"/>
        <v>2770</v>
      </c>
      <c r="M411">
        <v>27700</v>
      </c>
      <c r="N411" t="b">
        <f t="shared" si="64"/>
        <v>1</v>
      </c>
    </row>
    <row r="412" spans="1:14" ht="14.25" x14ac:dyDescent="0.15">
      <c r="A412" t="str">
        <f t="shared" si="57"/>
        <v>655032</v>
      </c>
      <c r="B412" s="19" t="s">
        <v>639</v>
      </c>
      <c r="C412" s="19" t="s">
        <v>574</v>
      </c>
      <c r="D412" s="14" t="str">
        <f t="shared" si="58"/>
        <v>重度障害者等就労支援Ⅴ　16.0</v>
      </c>
      <c r="E412">
        <f t="shared" si="60"/>
        <v>27700</v>
      </c>
      <c r="F412">
        <f t="shared" si="59"/>
        <v>2770</v>
      </c>
      <c r="G412">
        <f t="shared" si="56"/>
        <v>960</v>
      </c>
      <c r="H412" t="str">
        <f t="shared" si="61"/>
        <v>重度障害者等就労支援Ⅴ　16.0</v>
      </c>
      <c r="I412" s="15" t="s">
        <v>95</v>
      </c>
      <c r="J412">
        <f t="shared" si="62"/>
        <v>27700</v>
      </c>
      <c r="K412">
        <f t="shared" si="63"/>
        <v>2770</v>
      </c>
      <c r="M412">
        <v>27700</v>
      </c>
      <c r="N412" t="b">
        <f t="shared" si="64"/>
        <v>1</v>
      </c>
    </row>
    <row r="413" spans="1:14" ht="14.25" x14ac:dyDescent="0.15">
      <c r="A413" t="str">
        <f t="shared" si="57"/>
        <v>655033</v>
      </c>
      <c r="B413" s="19" t="s">
        <v>639</v>
      </c>
      <c r="C413" s="19" t="s">
        <v>575</v>
      </c>
      <c r="D413" s="14" t="str">
        <f t="shared" si="58"/>
        <v>重度障害者等就労支援Ⅴ　16.5</v>
      </c>
      <c r="E413">
        <f t="shared" si="60"/>
        <v>27700</v>
      </c>
      <c r="F413">
        <f t="shared" si="59"/>
        <v>2770</v>
      </c>
      <c r="G413">
        <f t="shared" si="56"/>
        <v>990</v>
      </c>
      <c r="H413" t="str">
        <f t="shared" si="61"/>
        <v>重度障害者等就労支援Ⅴ　16.5</v>
      </c>
      <c r="I413" s="15" t="s">
        <v>96</v>
      </c>
      <c r="J413">
        <f t="shared" si="62"/>
        <v>27700</v>
      </c>
      <c r="K413">
        <f t="shared" si="63"/>
        <v>2770</v>
      </c>
      <c r="M413">
        <v>27700</v>
      </c>
      <c r="N413" t="b">
        <f t="shared" si="64"/>
        <v>1</v>
      </c>
    </row>
    <row r="414" spans="1:14" ht="14.25" x14ac:dyDescent="0.15">
      <c r="A414" t="str">
        <f t="shared" si="57"/>
        <v>655034</v>
      </c>
      <c r="B414" s="19" t="s">
        <v>639</v>
      </c>
      <c r="C414" s="19" t="s">
        <v>576</v>
      </c>
      <c r="D414" s="14" t="str">
        <f t="shared" si="58"/>
        <v>重度障害者等就労支援Ⅴ　17.0</v>
      </c>
      <c r="E414">
        <f t="shared" si="60"/>
        <v>27700</v>
      </c>
      <c r="F414">
        <f t="shared" si="59"/>
        <v>2770</v>
      </c>
      <c r="G414">
        <f t="shared" si="56"/>
        <v>1020</v>
      </c>
      <c r="H414" t="str">
        <f t="shared" si="61"/>
        <v>重度障害者等就労支援Ⅴ　17.0</v>
      </c>
      <c r="I414" s="15" t="s">
        <v>97</v>
      </c>
      <c r="J414">
        <f t="shared" si="62"/>
        <v>27700</v>
      </c>
      <c r="K414">
        <f t="shared" si="63"/>
        <v>2770</v>
      </c>
      <c r="M414">
        <v>27700</v>
      </c>
      <c r="N414" t="b">
        <f t="shared" si="64"/>
        <v>1</v>
      </c>
    </row>
    <row r="415" spans="1:14" ht="14.25" x14ac:dyDescent="0.15">
      <c r="A415" t="str">
        <f t="shared" si="57"/>
        <v>655035</v>
      </c>
      <c r="B415" s="19" t="s">
        <v>639</v>
      </c>
      <c r="C415" s="19" t="s">
        <v>577</v>
      </c>
      <c r="D415" s="14" t="str">
        <f t="shared" si="58"/>
        <v>重度障害者等就労支援Ⅴ　17.5</v>
      </c>
      <c r="E415">
        <f t="shared" si="60"/>
        <v>27700</v>
      </c>
      <c r="F415">
        <f t="shared" si="59"/>
        <v>2770</v>
      </c>
      <c r="G415">
        <f t="shared" si="56"/>
        <v>1050</v>
      </c>
      <c r="H415" t="str">
        <f t="shared" si="61"/>
        <v>重度障害者等就労支援Ⅴ　17.5</v>
      </c>
      <c r="I415" s="15" t="s">
        <v>98</v>
      </c>
      <c r="J415">
        <f t="shared" si="62"/>
        <v>27700</v>
      </c>
      <c r="K415">
        <f t="shared" si="63"/>
        <v>2770</v>
      </c>
      <c r="M415">
        <v>27700</v>
      </c>
      <c r="N415" t="b">
        <f t="shared" si="64"/>
        <v>1</v>
      </c>
    </row>
    <row r="416" spans="1:14" ht="14.25" x14ac:dyDescent="0.15">
      <c r="A416" t="str">
        <f t="shared" si="57"/>
        <v>655036</v>
      </c>
      <c r="B416" s="19" t="s">
        <v>639</v>
      </c>
      <c r="C416" s="19" t="s">
        <v>578</v>
      </c>
      <c r="D416" s="14" t="str">
        <f t="shared" si="58"/>
        <v>重度障害者等就労支援Ⅴ　18.0</v>
      </c>
      <c r="E416">
        <f t="shared" si="60"/>
        <v>27700</v>
      </c>
      <c r="F416">
        <f t="shared" si="59"/>
        <v>2770</v>
      </c>
      <c r="G416">
        <f t="shared" si="56"/>
        <v>1080</v>
      </c>
      <c r="H416" t="str">
        <f t="shared" si="61"/>
        <v>重度障害者等就労支援Ⅴ　18.0</v>
      </c>
      <c r="I416" s="15" t="s">
        <v>99</v>
      </c>
      <c r="J416">
        <f t="shared" si="62"/>
        <v>27700</v>
      </c>
      <c r="K416">
        <f t="shared" si="63"/>
        <v>2770</v>
      </c>
      <c r="M416">
        <v>27700</v>
      </c>
      <c r="N416" t="b">
        <f t="shared" si="64"/>
        <v>1</v>
      </c>
    </row>
    <row r="417" spans="1:14" ht="14.25" x14ac:dyDescent="0.15">
      <c r="A417" t="str">
        <f t="shared" si="57"/>
        <v>655037</v>
      </c>
      <c r="B417" s="19" t="s">
        <v>639</v>
      </c>
      <c r="C417" s="19" t="s">
        <v>579</v>
      </c>
      <c r="D417" s="14" t="str">
        <f t="shared" si="58"/>
        <v>重度障害者等就労支援Ⅴ　18.5</v>
      </c>
      <c r="E417">
        <f t="shared" si="60"/>
        <v>27700</v>
      </c>
      <c r="F417">
        <f t="shared" si="59"/>
        <v>2770</v>
      </c>
      <c r="G417">
        <f t="shared" si="56"/>
        <v>1110</v>
      </c>
      <c r="H417" t="str">
        <f t="shared" si="61"/>
        <v>重度障害者等就労支援Ⅴ　18.5</v>
      </c>
      <c r="I417" s="15" t="s">
        <v>100</v>
      </c>
      <c r="J417">
        <f t="shared" si="62"/>
        <v>27700</v>
      </c>
      <c r="K417">
        <f t="shared" si="63"/>
        <v>2770</v>
      </c>
      <c r="M417">
        <v>27700</v>
      </c>
      <c r="N417" t="b">
        <f t="shared" si="64"/>
        <v>1</v>
      </c>
    </row>
    <row r="418" spans="1:14" ht="14.25" x14ac:dyDescent="0.15">
      <c r="A418" t="str">
        <f t="shared" si="57"/>
        <v>655038</v>
      </c>
      <c r="B418" s="19" t="s">
        <v>639</v>
      </c>
      <c r="C418" s="19" t="s">
        <v>580</v>
      </c>
      <c r="D418" s="14" t="str">
        <f t="shared" si="58"/>
        <v>重度障害者等就労支援Ⅴ　19.0</v>
      </c>
      <c r="E418">
        <f t="shared" si="60"/>
        <v>27700</v>
      </c>
      <c r="F418">
        <f t="shared" si="59"/>
        <v>2770</v>
      </c>
      <c r="G418">
        <f t="shared" si="56"/>
        <v>1140</v>
      </c>
      <c r="H418" t="str">
        <f t="shared" si="61"/>
        <v>重度障害者等就労支援Ⅴ　19.0</v>
      </c>
      <c r="I418" s="15" t="s">
        <v>101</v>
      </c>
      <c r="J418">
        <f t="shared" si="62"/>
        <v>27700</v>
      </c>
      <c r="K418">
        <f t="shared" si="63"/>
        <v>2770</v>
      </c>
      <c r="M418">
        <v>27700</v>
      </c>
      <c r="N418" t="b">
        <f t="shared" si="64"/>
        <v>1</v>
      </c>
    </row>
    <row r="419" spans="1:14" ht="14.25" x14ac:dyDescent="0.15">
      <c r="A419" t="str">
        <f t="shared" si="57"/>
        <v>655039</v>
      </c>
      <c r="B419" s="19" t="s">
        <v>639</v>
      </c>
      <c r="C419" s="19" t="s">
        <v>581</v>
      </c>
      <c r="D419" s="14" t="str">
        <f t="shared" si="58"/>
        <v>重度障害者等就労支援Ⅴ　19.5</v>
      </c>
      <c r="E419">
        <f t="shared" si="60"/>
        <v>27700</v>
      </c>
      <c r="F419">
        <f t="shared" si="59"/>
        <v>2770</v>
      </c>
      <c r="G419">
        <f t="shared" si="56"/>
        <v>1170</v>
      </c>
      <c r="H419" t="str">
        <f t="shared" si="61"/>
        <v>重度障害者等就労支援Ⅴ　19.5</v>
      </c>
      <c r="I419" s="15" t="s">
        <v>102</v>
      </c>
      <c r="J419">
        <f t="shared" si="62"/>
        <v>27700</v>
      </c>
      <c r="K419">
        <f t="shared" si="63"/>
        <v>2770</v>
      </c>
      <c r="M419">
        <v>27700</v>
      </c>
      <c r="N419" t="b">
        <f t="shared" si="64"/>
        <v>1</v>
      </c>
    </row>
    <row r="420" spans="1:14" ht="14.25" x14ac:dyDescent="0.15">
      <c r="A420" t="str">
        <f t="shared" si="57"/>
        <v>655040</v>
      </c>
      <c r="B420" s="19" t="s">
        <v>639</v>
      </c>
      <c r="C420" s="19" t="s">
        <v>582</v>
      </c>
      <c r="D420" s="14" t="str">
        <f t="shared" si="58"/>
        <v>重度障害者等就労支援Ⅴ　20.0</v>
      </c>
      <c r="E420">
        <f t="shared" si="60"/>
        <v>27700</v>
      </c>
      <c r="F420">
        <f t="shared" si="59"/>
        <v>2770</v>
      </c>
      <c r="G420">
        <f t="shared" si="56"/>
        <v>1200</v>
      </c>
      <c r="H420" t="str">
        <f t="shared" si="61"/>
        <v>重度障害者等就労支援Ⅴ　20.0</v>
      </c>
      <c r="I420" s="15" t="s">
        <v>103</v>
      </c>
      <c r="J420">
        <f t="shared" si="62"/>
        <v>27700</v>
      </c>
      <c r="K420">
        <f t="shared" si="63"/>
        <v>2770</v>
      </c>
      <c r="M420">
        <v>27700</v>
      </c>
      <c r="N420" t="b">
        <f t="shared" si="64"/>
        <v>1</v>
      </c>
    </row>
    <row r="421" spans="1:14" ht="14.25" x14ac:dyDescent="0.15">
      <c r="A421" t="str">
        <f t="shared" si="57"/>
        <v>655041</v>
      </c>
      <c r="B421" s="19" t="s">
        <v>639</v>
      </c>
      <c r="C421" s="19" t="s">
        <v>583</v>
      </c>
      <c r="D421" s="14" t="str">
        <f t="shared" si="58"/>
        <v>重度障害者等就労支援Ⅴ　20.5</v>
      </c>
      <c r="E421">
        <f t="shared" si="60"/>
        <v>27700</v>
      </c>
      <c r="F421">
        <f t="shared" si="59"/>
        <v>2770</v>
      </c>
      <c r="G421">
        <f t="shared" si="56"/>
        <v>1230</v>
      </c>
      <c r="H421" t="str">
        <f t="shared" si="61"/>
        <v>重度障害者等就労支援Ⅴ　20.5</v>
      </c>
      <c r="I421" s="15" t="s">
        <v>104</v>
      </c>
      <c r="J421">
        <f t="shared" si="62"/>
        <v>27700</v>
      </c>
      <c r="K421">
        <f t="shared" si="63"/>
        <v>2770</v>
      </c>
      <c r="M421">
        <v>27700</v>
      </c>
      <c r="N421" t="b">
        <f t="shared" si="64"/>
        <v>1</v>
      </c>
    </row>
    <row r="422" spans="1:14" ht="14.25" x14ac:dyDescent="0.15">
      <c r="A422" t="str">
        <f t="shared" si="57"/>
        <v>655042</v>
      </c>
      <c r="B422" s="19" t="s">
        <v>639</v>
      </c>
      <c r="C422" s="19" t="s">
        <v>584</v>
      </c>
      <c r="D422" s="14" t="str">
        <f t="shared" si="58"/>
        <v>重度障害者等就労支援Ⅴ　21.0</v>
      </c>
      <c r="E422">
        <f t="shared" si="60"/>
        <v>27700</v>
      </c>
      <c r="F422">
        <f t="shared" si="59"/>
        <v>2770</v>
      </c>
      <c r="G422">
        <f t="shared" si="56"/>
        <v>1260</v>
      </c>
      <c r="H422" t="str">
        <f t="shared" si="61"/>
        <v>重度障害者等就労支援Ⅴ　21.0</v>
      </c>
      <c r="I422" s="15" t="s">
        <v>105</v>
      </c>
      <c r="J422">
        <f t="shared" si="62"/>
        <v>27700</v>
      </c>
      <c r="K422">
        <f t="shared" si="63"/>
        <v>2770</v>
      </c>
      <c r="M422">
        <v>27700</v>
      </c>
      <c r="N422" t="b">
        <f t="shared" si="64"/>
        <v>1</v>
      </c>
    </row>
    <row r="423" spans="1:14" ht="14.25" x14ac:dyDescent="0.15">
      <c r="A423" t="str">
        <f t="shared" si="57"/>
        <v>655043</v>
      </c>
      <c r="B423" s="19" t="s">
        <v>639</v>
      </c>
      <c r="C423" s="19" t="s">
        <v>585</v>
      </c>
      <c r="D423" s="14" t="str">
        <f t="shared" si="58"/>
        <v>重度障害者等就労支援Ⅴ　21.5</v>
      </c>
      <c r="E423">
        <f t="shared" si="60"/>
        <v>27700</v>
      </c>
      <c r="F423">
        <f t="shared" si="59"/>
        <v>2770</v>
      </c>
      <c r="G423">
        <f t="shared" si="56"/>
        <v>1290</v>
      </c>
      <c r="H423" t="str">
        <f t="shared" si="61"/>
        <v>重度障害者等就労支援Ⅴ　21.5</v>
      </c>
      <c r="I423" s="15" t="s">
        <v>106</v>
      </c>
      <c r="J423">
        <f t="shared" si="62"/>
        <v>27700</v>
      </c>
      <c r="K423">
        <f t="shared" si="63"/>
        <v>2770</v>
      </c>
      <c r="M423">
        <v>27700</v>
      </c>
      <c r="N423" t="b">
        <f t="shared" si="64"/>
        <v>1</v>
      </c>
    </row>
    <row r="424" spans="1:14" ht="14.25" x14ac:dyDescent="0.15">
      <c r="A424" t="str">
        <f t="shared" si="57"/>
        <v>655044</v>
      </c>
      <c r="B424" s="19" t="s">
        <v>639</v>
      </c>
      <c r="C424" s="19" t="s">
        <v>586</v>
      </c>
      <c r="D424" s="14" t="str">
        <f t="shared" si="58"/>
        <v>重度障害者等就労支援Ⅴ　22.0</v>
      </c>
      <c r="E424">
        <f t="shared" si="60"/>
        <v>27700</v>
      </c>
      <c r="F424">
        <f t="shared" si="59"/>
        <v>2770</v>
      </c>
      <c r="G424">
        <f t="shared" si="56"/>
        <v>1320</v>
      </c>
      <c r="H424" t="str">
        <f t="shared" si="61"/>
        <v>重度障害者等就労支援Ⅴ　22.0</v>
      </c>
      <c r="I424" s="15" t="s">
        <v>107</v>
      </c>
      <c r="J424">
        <f t="shared" si="62"/>
        <v>27700</v>
      </c>
      <c r="K424">
        <f t="shared" si="63"/>
        <v>2770</v>
      </c>
      <c r="M424">
        <v>27700</v>
      </c>
      <c r="N424" t="b">
        <f t="shared" si="64"/>
        <v>1</v>
      </c>
    </row>
    <row r="425" spans="1:14" ht="14.25" x14ac:dyDescent="0.15">
      <c r="A425" t="str">
        <f t="shared" si="57"/>
        <v>655045</v>
      </c>
      <c r="B425" s="19" t="s">
        <v>639</v>
      </c>
      <c r="C425" s="19" t="s">
        <v>587</v>
      </c>
      <c r="D425" s="14" t="str">
        <f t="shared" si="58"/>
        <v>重度障害者等就労支援Ⅴ　22.5</v>
      </c>
      <c r="E425">
        <f t="shared" si="60"/>
        <v>27700</v>
      </c>
      <c r="F425">
        <f t="shared" si="59"/>
        <v>2770</v>
      </c>
      <c r="G425">
        <f t="shared" si="56"/>
        <v>1350</v>
      </c>
      <c r="H425" t="str">
        <f t="shared" si="61"/>
        <v>重度障害者等就労支援Ⅴ　22.5</v>
      </c>
      <c r="I425" s="15" t="s">
        <v>108</v>
      </c>
      <c r="J425">
        <f t="shared" si="62"/>
        <v>27700</v>
      </c>
      <c r="K425">
        <f t="shared" si="63"/>
        <v>2770</v>
      </c>
      <c r="M425">
        <v>27700</v>
      </c>
      <c r="N425" t="b">
        <f t="shared" si="64"/>
        <v>1</v>
      </c>
    </row>
    <row r="426" spans="1:14" ht="14.25" x14ac:dyDescent="0.15">
      <c r="A426" t="str">
        <f t="shared" si="57"/>
        <v>655046</v>
      </c>
      <c r="B426" s="19" t="s">
        <v>639</v>
      </c>
      <c r="C426" s="19" t="s">
        <v>588</v>
      </c>
      <c r="D426" s="14" t="str">
        <f t="shared" si="58"/>
        <v>重度障害者等就労支援Ⅴ　23.0</v>
      </c>
      <c r="E426">
        <f t="shared" si="60"/>
        <v>27700</v>
      </c>
      <c r="F426">
        <f t="shared" si="59"/>
        <v>2770</v>
      </c>
      <c r="G426">
        <f t="shared" si="56"/>
        <v>1380</v>
      </c>
      <c r="H426" t="str">
        <f t="shared" si="61"/>
        <v>重度障害者等就労支援Ⅴ　23.0</v>
      </c>
      <c r="I426" s="15" t="s">
        <v>109</v>
      </c>
      <c r="J426">
        <f t="shared" si="62"/>
        <v>27700</v>
      </c>
      <c r="K426">
        <f t="shared" si="63"/>
        <v>2770</v>
      </c>
      <c r="M426">
        <v>27700</v>
      </c>
      <c r="N426" t="b">
        <f t="shared" si="64"/>
        <v>1</v>
      </c>
    </row>
    <row r="427" spans="1:14" ht="14.25" x14ac:dyDescent="0.15">
      <c r="A427" t="str">
        <f t="shared" si="57"/>
        <v>655047</v>
      </c>
      <c r="B427" s="19" t="s">
        <v>639</v>
      </c>
      <c r="C427" s="19" t="s">
        <v>589</v>
      </c>
      <c r="D427" s="14" t="str">
        <f t="shared" si="58"/>
        <v>重度障害者等就労支援Ⅴ　23.5</v>
      </c>
      <c r="E427">
        <f t="shared" si="60"/>
        <v>27700</v>
      </c>
      <c r="F427">
        <f t="shared" si="59"/>
        <v>2770</v>
      </c>
      <c r="G427">
        <f t="shared" si="56"/>
        <v>1410</v>
      </c>
      <c r="H427" t="str">
        <f t="shared" si="61"/>
        <v>重度障害者等就労支援Ⅴ　23.5</v>
      </c>
      <c r="I427" s="15" t="s">
        <v>110</v>
      </c>
      <c r="J427">
        <f t="shared" si="62"/>
        <v>27700</v>
      </c>
      <c r="K427">
        <f t="shared" si="63"/>
        <v>2770</v>
      </c>
      <c r="M427">
        <v>27700</v>
      </c>
      <c r="N427" t="b">
        <f t="shared" si="64"/>
        <v>1</v>
      </c>
    </row>
    <row r="428" spans="1:14" ht="14.25" x14ac:dyDescent="0.15">
      <c r="A428" t="str">
        <f t="shared" si="57"/>
        <v>655048</v>
      </c>
      <c r="B428" s="19" t="s">
        <v>639</v>
      </c>
      <c r="C428" s="19" t="s">
        <v>590</v>
      </c>
      <c r="D428" s="14" t="str">
        <f t="shared" si="58"/>
        <v>重度障害者等就労支援Ⅴ　24.0</v>
      </c>
      <c r="E428">
        <f t="shared" si="60"/>
        <v>27700</v>
      </c>
      <c r="F428">
        <f t="shared" si="59"/>
        <v>2770</v>
      </c>
      <c r="G428">
        <f t="shared" si="56"/>
        <v>1440</v>
      </c>
      <c r="H428" t="str">
        <f t="shared" si="61"/>
        <v>重度障害者等就労支援Ⅴ　24.0</v>
      </c>
      <c r="I428" s="15" t="s">
        <v>111</v>
      </c>
      <c r="J428">
        <f t="shared" si="62"/>
        <v>27700</v>
      </c>
      <c r="K428">
        <f t="shared" si="63"/>
        <v>2770</v>
      </c>
      <c r="M428">
        <v>27700</v>
      </c>
      <c r="N428" t="b">
        <f t="shared" si="64"/>
        <v>1</v>
      </c>
    </row>
    <row r="429" spans="1:14" ht="14.25" x14ac:dyDescent="0.15">
      <c r="A429" t="str">
        <f t="shared" si="57"/>
        <v>655101</v>
      </c>
      <c r="B429" s="19" t="s">
        <v>639</v>
      </c>
      <c r="C429" s="19" t="s">
        <v>591</v>
      </c>
      <c r="D429" s="14" t="str">
        <f t="shared" si="58"/>
        <v>重度障害者等就労支援Ⅴ　0.5　二人</v>
      </c>
      <c r="E429">
        <f t="shared" si="60"/>
        <v>2900</v>
      </c>
      <c r="F429">
        <f t="shared" si="59"/>
        <v>290</v>
      </c>
      <c r="G429">
        <v>30</v>
      </c>
      <c r="H429" t="str">
        <f t="shared" si="61"/>
        <v>重度障害者等就労支援Ⅴ　0.5　二人</v>
      </c>
      <c r="I429" s="14" t="s">
        <v>64</v>
      </c>
      <c r="J429">
        <f t="shared" si="62"/>
        <v>2900</v>
      </c>
      <c r="K429">
        <f t="shared" si="63"/>
        <v>290</v>
      </c>
      <c r="M429">
        <v>2900</v>
      </c>
      <c r="N429" t="b">
        <f t="shared" si="64"/>
        <v>1</v>
      </c>
    </row>
    <row r="430" spans="1:14" ht="14.25" x14ac:dyDescent="0.15">
      <c r="A430" t="str">
        <f t="shared" si="57"/>
        <v>655102</v>
      </c>
      <c r="B430" s="19" t="s">
        <v>639</v>
      </c>
      <c r="C430" s="19" t="s">
        <v>592</v>
      </c>
      <c r="D430" s="14" t="str">
        <f t="shared" si="58"/>
        <v>重度障害者等就労支援Ⅴ　1.0　二人</v>
      </c>
      <c r="E430">
        <f t="shared" si="60"/>
        <v>4500</v>
      </c>
      <c r="F430">
        <f t="shared" si="59"/>
        <v>450</v>
      </c>
      <c r="G430">
        <v>60</v>
      </c>
      <c r="H430" t="str">
        <f t="shared" si="61"/>
        <v>重度障害者等就労支援Ⅴ　1.0　二人</v>
      </c>
      <c r="I430" s="14" t="s">
        <v>112</v>
      </c>
      <c r="J430">
        <f t="shared" si="62"/>
        <v>4500</v>
      </c>
      <c r="K430">
        <f t="shared" si="63"/>
        <v>450</v>
      </c>
      <c r="M430">
        <v>4500</v>
      </c>
      <c r="N430" t="b">
        <f t="shared" si="64"/>
        <v>1</v>
      </c>
    </row>
    <row r="431" spans="1:14" ht="14.25" x14ac:dyDescent="0.15">
      <c r="A431" t="str">
        <f t="shared" si="57"/>
        <v>655103</v>
      </c>
      <c r="B431" s="19" t="s">
        <v>639</v>
      </c>
      <c r="C431" s="19" t="s">
        <v>593</v>
      </c>
      <c r="D431" s="14" t="str">
        <f t="shared" si="58"/>
        <v>重度障害者等就労支援Ⅴ　1.5　二人</v>
      </c>
      <c r="E431">
        <f t="shared" si="60"/>
        <v>6500</v>
      </c>
      <c r="F431">
        <f t="shared" si="59"/>
        <v>650</v>
      </c>
      <c r="G431">
        <f t="shared" ref="G431:G476" si="65">G430+30</f>
        <v>90</v>
      </c>
      <c r="H431" t="str">
        <f t="shared" si="61"/>
        <v>重度障害者等就労支援Ⅴ　1.5　二人</v>
      </c>
      <c r="I431" s="14" t="s">
        <v>65</v>
      </c>
      <c r="J431">
        <f t="shared" si="62"/>
        <v>6500</v>
      </c>
      <c r="K431">
        <f t="shared" si="63"/>
        <v>650</v>
      </c>
      <c r="M431">
        <v>6500</v>
      </c>
      <c r="N431" t="b">
        <f t="shared" si="64"/>
        <v>1</v>
      </c>
    </row>
    <row r="432" spans="1:14" ht="14.25" x14ac:dyDescent="0.15">
      <c r="A432" t="str">
        <f t="shared" si="57"/>
        <v>655104</v>
      </c>
      <c r="B432" s="19" t="s">
        <v>639</v>
      </c>
      <c r="C432" s="19" t="s">
        <v>594</v>
      </c>
      <c r="D432" s="14" t="str">
        <f t="shared" si="58"/>
        <v>重度障害者等就労支援Ⅴ　2.0　二人</v>
      </c>
      <c r="E432">
        <f t="shared" si="60"/>
        <v>8100</v>
      </c>
      <c r="F432">
        <f t="shared" si="59"/>
        <v>810</v>
      </c>
      <c r="G432">
        <f t="shared" si="65"/>
        <v>120</v>
      </c>
      <c r="H432" t="str">
        <f t="shared" si="61"/>
        <v>重度障害者等就労支援Ⅴ　2.0　二人</v>
      </c>
      <c r="I432" s="14" t="s">
        <v>66</v>
      </c>
      <c r="J432">
        <f t="shared" si="62"/>
        <v>8100</v>
      </c>
      <c r="K432">
        <f t="shared" si="63"/>
        <v>810</v>
      </c>
      <c r="M432">
        <v>8100</v>
      </c>
      <c r="N432" t="b">
        <f t="shared" si="64"/>
        <v>1</v>
      </c>
    </row>
    <row r="433" spans="1:14" ht="14.25" x14ac:dyDescent="0.15">
      <c r="A433" t="str">
        <f t="shared" si="57"/>
        <v>655105</v>
      </c>
      <c r="B433" s="19" t="s">
        <v>639</v>
      </c>
      <c r="C433" s="19" t="s">
        <v>595</v>
      </c>
      <c r="D433" s="14" t="str">
        <f t="shared" si="58"/>
        <v>重度障害者等就労支援Ⅴ　2.5　二人</v>
      </c>
      <c r="E433">
        <f t="shared" si="60"/>
        <v>9800</v>
      </c>
      <c r="F433">
        <f t="shared" si="59"/>
        <v>980</v>
      </c>
      <c r="G433">
        <f t="shared" si="65"/>
        <v>150</v>
      </c>
      <c r="H433" t="str">
        <f t="shared" si="61"/>
        <v>重度障害者等就労支援Ⅴ　2.5　二人</v>
      </c>
      <c r="I433" s="14" t="s">
        <v>67</v>
      </c>
      <c r="J433">
        <f t="shared" si="62"/>
        <v>9800</v>
      </c>
      <c r="K433">
        <f t="shared" si="63"/>
        <v>980</v>
      </c>
      <c r="M433">
        <v>9800</v>
      </c>
      <c r="N433" t="b">
        <f t="shared" si="64"/>
        <v>1</v>
      </c>
    </row>
    <row r="434" spans="1:14" ht="14.25" x14ac:dyDescent="0.15">
      <c r="A434" t="str">
        <f t="shared" si="57"/>
        <v>655106</v>
      </c>
      <c r="B434" s="19" t="s">
        <v>639</v>
      </c>
      <c r="C434" s="19" t="s">
        <v>596</v>
      </c>
      <c r="D434" s="14" t="str">
        <f t="shared" si="58"/>
        <v>重度障害者等就労支援Ⅴ　3.0　二人</v>
      </c>
      <c r="E434">
        <f t="shared" si="60"/>
        <v>11400</v>
      </c>
      <c r="F434">
        <f t="shared" si="59"/>
        <v>1140</v>
      </c>
      <c r="G434">
        <f t="shared" si="65"/>
        <v>180</v>
      </c>
      <c r="H434" t="str">
        <f t="shared" si="61"/>
        <v>重度障害者等就労支援Ⅴ　3.0　二人</v>
      </c>
      <c r="I434" s="14" t="s">
        <v>68</v>
      </c>
      <c r="J434">
        <f t="shared" si="62"/>
        <v>11400</v>
      </c>
      <c r="K434">
        <f t="shared" si="63"/>
        <v>1140</v>
      </c>
      <c r="M434">
        <v>11400</v>
      </c>
      <c r="N434" t="b">
        <f t="shared" si="64"/>
        <v>1</v>
      </c>
    </row>
    <row r="435" spans="1:14" ht="14.25" x14ac:dyDescent="0.15">
      <c r="A435" t="str">
        <f t="shared" si="57"/>
        <v>655107</v>
      </c>
      <c r="B435" s="19" t="s">
        <v>639</v>
      </c>
      <c r="C435" s="19" t="s">
        <v>597</v>
      </c>
      <c r="D435" s="14" t="str">
        <f t="shared" si="58"/>
        <v>重度障害者等就労支援Ⅴ　3.5　二人</v>
      </c>
      <c r="E435">
        <f t="shared" si="60"/>
        <v>13000</v>
      </c>
      <c r="F435">
        <f t="shared" si="59"/>
        <v>1300</v>
      </c>
      <c r="G435">
        <f t="shared" si="65"/>
        <v>210</v>
      </c>
      <c r="H435" t="str">
        <f t="shared" si="61"/>
        <v>重度障害者等就労支援Ⅴ　3.5　二人</v>
      </c>
      <c r="I435" s="14" t="s">
        <v>69</v>
      </c>
      <c r="J435">
        <f t="shared" si="62"/>
        <v>13000</v>
      </c>
      <c r="K435">
        <f t="shared" si="63"/>
        <v>1300</v>
      </c>
      <c r="M435">
        <v>13000</v>
      </c>
      <c r="N435" t="b">
        <f t="shared" si="64"/>
        <v>1</v>
      </c>
    </row>
    <row r="436" spans="1:14" ht="14.25" x14ac:dyDescent="0.15">
      <c r="A436" t="str">
        <f t="shared" si="57"/>
        <v>655108</v>
      </c>
      <c r="B436" s="19" t="s">
        <v>639</v>
      </c>
      <c r="C436" s="19" t="s">
        <v>598</v>
      </c>
      <c r="D436" s="14" t="str">
        <f t="shared" si="58"/>
        <v>重度障害者等就労支援Ⅴ　4.0　二人</v>
      </c>
      <c r="E436">
        <f t="shared" si="60"/>
        <v>14700</v>
      </c>
      <c r="F436">
        <f t="shared" si="59"/>
        <v>1470</v>
      </c>
      <c r="G436">
        <f t="shared" si="65"/>
        <v>240</v>
      </c>
      <c r="H436" t="str">
        <f t="shared" si="61"/>
        <v>重度障害者等就労支援Ⅴ　4.0　二人</v>
      </c>
      <c r="I436" s="14" t="s">
        <v>70</v>
      </c>
      <c r="J436">
        <f t="shared" si="62"/>
        <v>14700</v>
      </c>
      <c r="K436">
        <f t="shared" si="63"/>
        <v>1470</v>
      </c>
      <c r="M436">
        <v>14700</v>
      </c>
      <c r="N436" t="b">
        <f t="shared" si="64"/>
        <v>1</v>
      </c>
    </row>
    <row r="437" spans="1:14" ht="14.25" x14ac:dyDescent="0.15">
      <c r="A437" t="str">
        <f t="shared" si="57"/>
        <v>655109</v>
      </c>
      <c r="B437" s="19" t="s">
        <v>639</v>
      </c>
      <c r="C437" s="19" t="s">
        <v>599</v>
      </c>
      <c r="D437" s="14" t="str">
        <f t="shared" si="58"/>
        <v>重度障害者等就労支援Ⅴ　4.5　二人</v>
      </c>
      <c r="E437">
        <f t="shared" si="60"/>
        <v>16300</v>
      </c>
      <c r="F437">
        <f t="shared" si="59"/>
        <v>1630</v>
      </c>
      <c r="G437">
        <f t="shared" si="65"/>
        <v>270</v>
      </c>
      <c r="H437" t="str">
        <f t="shared" si="61"/>
        <v>重度障害者等就労支援Ⅴ　4.5　二人</v>
      </c>
      <c r="I437" s="14" t="s">
        <v>71</v>
      </c>
      <c r="J437">
        <f t="shared" si="62"/>
        <v>16300</v>
      </c>
      <c r="K437">
        <f t="shared" si="63"/>
        <v>1630</v>
      </c>
      <c r="M437">
        <v>16300</v>
      </c>
      <c r="N437" t="b">
        <f t="shared" si="64"/>
        <v>1</v>
      </c>
    </row>
    <row r="438" spans="1:14" ht="14.25" x14ac:dyDescent="0.15">
      <c r="A438" t="str">
        <f t="shared" si="57"/>
        <v>655110</v>
      </c>
      <c r="B438" s="19" t="s">
        <v>639</v>
      </c>
      <c r="C438" s="19" t="s">
        <v>600</v>
      </c>
      <c r="D438" s="14" t="str">
        <f t="shared" si="58"/>
        <v>重度障害者等就労支援Ⅴ　5.0　二人</v>
      </c>
      <c r="E438">
        <f t="shared" si="60"/>
        <v>17900</v>
      </c>
      <c r="F438">
        <f t="shared" si="59"/>
        <v>1790</v>
      </c>
      <c r="G438">
        <f t="shared" si="65"/>
        <v>300</v>
      </c>
      <c r="H438" t="str">
        <f t="shared" si="61"/>
        <v>重度障害者等就労支援Ⅴ　5.0　二人</v>
      </c>
      <c r="I438" s="14" t="s">
        <v>72</v>
      </c>
      <c r="J438">
        <f t="shared" si="62"/>
        <v>17900</v>
      </c>
      <c r="K438">
        <f t="shared" si="63"/>
        <v>1790</v>
      </c>
      <c r="M438">
        <v>17900</v>
      </c>
      <c r="N438" t="b">
        <f t="shared" si="64"/>
        <v>1</v>
      </c>
    </row>
    <row r="439" spans="1:14" ht="14.25" x14ac:dyDescent="0.15">
      <c r="A439" t="str">
        <f t="shared" si="57"/>
        <v>655111</v>
      </c>
      <c r="B439" s="19" t="s">
        <v>639</v>
      </c>
      <c r="C439" s="19" t="s">
        <v>601</v>
      </c>
      <c r="D439" s="14" t="str">
        <f t="shared" si="58"/>
        <v>重度障害者等就労支援Ⅴ　5.5　二人</v>
      </c>
      <c r="E439">
        <f t="shared" si="60"/>
        <v>19600</v>
      </c>
      <c r="F439">
        <f t="shared" si="59"/>
        <v>1960</v>
      </c>
      <c r="G439">
        <f t="shared" si="65"/>
        <v>330</v>
      </c>
      <c r="H439" t="str">
        <f t="shared" si="61"/>
        <v>重度障害者等就労支援Ⅴ　5.5　二人</v>
      </c>
      <c r="I439" s="14" t="s">
        <v>73</v>
      </c>
      <c r="J439">
        <f t="shared" si="62"/>
        <v>19600</v>
      </c>
      <c r="K439">
        <f t="shared" si="63"/>
        <v>1960</v>
      </c>
      <c r="M439">
        <v>19600</v>
      </c>
      <c r="N439" t="b">
        <f t="shared" si="64"/>
        <v>1</v>
      </c>
    </row>
    <row r="440" spans="1:14" ht="14.25" x14ac:dyDescent="0.15">
      <c r="A440" t="str">
        <f t="shared" si="57"/>
        <v>655112</v>
      </c>
      <c r="B440" s="19" t="s">
        <v>639</v>
      </c>
      <c r="C440" s="19" t="s">
        <v>602</v>
      </c>
      <c r="D440" s="14" t="str">
        <f t="shared" si="58"/>
        <v>重度障害者等就労支援Ⅴ　6.0　二人</v>
      </c>
      <c r="E440">
        <f t="shared" si="60"/>
        <v>21200</v>
      </c>
      <c r="F440">
        <f t="shared" si="59"/>
        <v>2120</v>
      </c>
      <c r="G440">
        <f t="shared" si="65"/>
        <v>360</v>
      </c>
      <c r="H440" t="str">
        <f t="shared" si="61"/>
        <v>重度障害者等就労支援Ⅴ　6.0　二人</v>
      </c>
      <c r="I440" s="14" t="s">
        <v>74</v>
      </c>
      <c r="J440">
        <f t="shared" si="62"/>
        <v>21200</v>
      </c>
      <c r="K440">
        <f t="shared" si="63"/>
        <v>2120</v>
      </c>
      <c r="M440">
        <v>21200</v>
      </c>
      <c r="N440" t="b">
        <f t="shared" si="64"/>
        <v>1</v>
      </c>
    </row>
    <row r="441" spans="1:14" ht="14.25" x14ac:dyDescent="0.15">
      <c r="A441" t="str">
        <f t="shared" si="57"/>
        <v>655113</v>
      </c>
      <c r="B441" s="19" t="s">
        <v>639</v>
      </c>
      <c r="C441" s="19" t="s">
        <v>603</v>
      </c>
      <c r="D441" s="14" t="str">
        <f t="shared" si="58"/>
        <v>重度障害者等就労支援Ⅴ　6.5　二人</v>
      </c>
      <c r="E441">
        <f t="shared" si="60"/>
        <v>22800</v>
      </c>
      <c r="F441">
        <f t="shared" si="59"/>
        <v>2280</v>
      </c>
      <c r="G441">
        <f t="shared" si="65"/>
        <v>390</v>
      </c>
      <c r="H441" t="str">
        <f t="shared" si="61"/>
        <v>重度障害者等就労支援Ⅴ　6.5　二人</v>
      </c>
      <c r="I441" s="14" t="s">
        <v>75</v>
      </c>
      <c r="J441">
        <f t="shared" si="62"/>
        <v>22800</v>
      </c>
      <c r="K441">
        <f t="shared" si="63"/>
        <v>2280</v>
      </c>
      <c r="M441">
        <v>22800</v>
      </c>
      <c r="N441" t="b">
        <f t="shared" si="64"/>
        <v>1</v>
      </c>
    </row>
    <row r="442" spans="1:14" ht="14.25" x14ac:dyDescent="0.15">
      <c r="A442" t="str">
        <f t="shared" si="57"/>
        <v>655114</v>
      </c>
      <c r="B442" s="19" t="s">
        <v>639</v>
      </c>
      <c r="C442" s="19" t="s">
        <v>604</v>
      </c>
      <c r="D442" s="14" t="str">
        <f t="shared" si="58"/>
        <v>重度障害者等就労支援Ⅴ　7.0　二人</v>
      </c>
      <c r="E442">
        <f t="shared" si="60"/>
        <v>24500</v>
      </c>
      <c r="F442">
        <f t="shared" si="59"/>
        <v>2450</v>
      </c>
      <c r="G442">
        <f t="shared" si="65"/>
        <v>420</v>
      </c>
      <c r="H442" t="str">
        <f t="shared" si="61"/>
        <v>重度障害者等就労支援Ⅴ　7.0　二人</v>
      </c>
      <c r="I442" s="14" t="s">
        <v>76</v>
      </c>
      <c r="J442">
        <f t="shared" si="62"/>
        <v>24500</v>
      </c>
      <c r="K442">
        <f t="shared" si="63"/>
        <v>2450</v>
      </c>
      <c r="M442">
        <v>24500</v>
      </c>
      <c r="N442" t="b">
        <f t="shared" si="64"/>
        <v>1</v>
      </c>
    </row>
    <row r="443" spans="1:14" ht="14.25" x14ac:dyDescent="0.15">
      <c r="A443" t="str">
        <f t="shared" si="57"/>
        <v>655115</v>
      </c>
      <c r="B443" s="19" t="s">
        <v>639</v>
      </c>
      <c r="C443" s="19" t="s">
        <v>605</v>
      </c>
      <c r="D443" s="14" t="str">
        <f t="shared" si="58"/>
        <v>重度障害者等就労支援Ⅴ　7.5　二人</v>
      </c>
      <c r="E443">
        <f t="shared" si="60"/>
        <v>26100</v>
      </c>
      <c r="F443">
        <f t="shared" si="59"/>
        <v>2610</v>
      </c>
      <c r="G443">
        <f t="shared" si="65"/>
        <v>450</v>
      </c>
      <c r="H443" t="str">
        <f t="shared" si="61"/>
        <v>重度障害者等就労支援Ⅴ　7.5　二人</v>
      </c>
      <c r="I443" s="14" t="s">
        <v>77</v>
      </c>
      <c r="J443">
        <f t="shared" si="62"/>
        <v>26100</v>
      </c>
      <c r="K443">
        <f t="shared" si="63"/>
        <v>2610</v>
      </c>
      <c r="M443">
        <v>26100</v>
      </c>
      <c r="N443" t="b">
        <f t="shared" si="64"/>
        <v>1</v>
      </c>
    </row>
    <row r="444" spans="1:14" ht="14.25" x14ac:dyDescent="0.15">
      <c r="A444" t="str">
        <f t="shared" si="57"/>
        <v>655116</v>
      </c>
      <c r="B444" s="19" t="s">
        <v>639</v>
      </c>
      <c r="C444" s="19" t="s">
        <v>606</v>
      </c>
      <c r="D444" s="14" t="str">
        <f t="shared" si="58"/>
        <v>重度障害者等就労支援Ⅴ　8.0　二人</v>
      </c>
      <c r="E444">
        <f t="shared" si="60"/>
        <v>27700</v>
      </c>
      <c r="F444">
        <f t="shared" si="59"/>
        <v>2770</v>
      </c>
      <c r="G444">
        <f t="shared" si="65"/>
        <v>480</v>
      </c>
      <c r="H444" t="str">
        <f t="shared" si="61"/>
        <v>重度障害者等就労支援Ⅴ　8.0　二人</v>
      </c>
      <c r="I444" s="14" t="s">
        <v>78</v>
      </c>
      <c r="J444">
        <f t="shared" si="62"/>
        <v>27700</v>
      </c>
      <c r="K444">
        <f t="shared" si="63"/>
        <v>2770</v>
      </c>
      <c r="M444">
        <v>27700</v>
      </c>
      <c r="N444" t="b">
        <f t="shared" si="64"/>
        <v>1</v>
      </c>
    </row>
    <row r="445" spans="1:14" ht="14.25" x14ac:dyDescent="0.15">
      <c r="A445" t="str">
        <f t="shared" si="57"/>
        <v>655117</v>
      </c>
      <c r="B445" s="19" t="s">
        <v>639</v>
      </c>
      <c r="C445" s="19" t="s">
        <v>607</v>
      </c>
      <c r="D445" s="14" t="str">
        <f t="shared" si="58"/>
        <v>重度障害者等就労支援Ⅴ　8.5　二人</v>
      </c>
      <c r="E445">
        <f t="shared" si="60"/>
        <v>27700</v>
      </c>
      <c r="F445">
        <f t="shared" si="59"/>
        <v>2770</v>
      </c>
      <c r="G445">
        <f t="shared" si="65"/>
        <v>510</v>
      </c>
      <c r="H445" t="str">
        <f t="shared" si="61"/>
        <v>重度障害者等就労支援Ⅴ　8.5　二人</v>
      </c>
      <c r="I445" s="15" t="s">
        <v>80</v>
      </c>
      <c r="J445">
        <f t="shared" si="62"/>
        <v>27700</v>
      </c>
      <c r="K445">
        <f t="shared" si="63"/>
        <v>2770</v>
      </c>
      <c r="M445">
        <v>27700</v>
      </c>
      <c r="N445" t="b">
        <f t="shared" si="64"/>
        <v>1</v>
      </c>
    </row>
    <row r="446" spans="1:14" ht="14.25" x14ac:dyDescent="0.15">
      <c r="A446" t="str">
        <f t="shared" si="57"/>
        <v>655118</v>
      </c>
      <c r="B446" s="19" t="s">
        <v>639</v>
      </c>
      <c r="C446" s="19" t="s">
        <v>608</v>
      </c>
      <c r="D446" s="14" t="str">
        <f t="shared" si="58"/>
        <v>重度障害者等就労支援Ⅴ　9.0　二人</v>
      </c>
      <c r="E446">
        <f t="shared" si="60"/>
        <v>27700</v>
      </c>
      <c r="F446">
        <f t="shared" si="59"/>
        <v>2770</v>
      </c>
      <c r="G446">
        <f t="shared" si="65"/>
        <v>540</v>
      </c>
      <c r="H446" t="str">
        <f t="shared" si="61"/>
        <v>重度障害者等就労支援Ⅴ　9.0　二人</v>
      </c>
      <c r="I446" s="15" t="s">
        <v>81</v>
      </c>
      <c r="J446">
        <f t="shared" si="62"/>
        <v>27700</v>
      </c>
      <c r="K446">
        <f t="shared" si="63"/>
        <v>2770</v>
      </c>
      <c r="M446">
        <v>27700</v>
      </c>
      <c r="N446" t="b">
        <f t="shared" si="64"/>
        <v>1</v>
      </c>
    </row>
    <row r="447" spans="1:14" ht="14.25" x14ac:dyDescent="0.15">
      <c r="A447" t="str">
        <f t="shared" si="57"/>
        <v>655119</v>
      </c>
      <c r="B447" s="19" t="s">
        <v>639</v>
      </c>
      <c r="C447" s="19" t="s">
        <v>609</v>
      </c>
      <c r="D447" s="14" t="str">
        <f t="shared" si="58"/>
        <v>重度障害者等就労支援Ⅴ　9.5　二人</v>
      </c>
      <c r="E447">
        <f t="shared" si="60"/>
        <v>27700</v>
      </c>
      <c r="F447">
        <f t="shared" si="59"/>
        <v>2770</v>
      </c>
      <c r="G447">
        <f t="shared" si="65"/>
        <v>570</v>
      </c>
      <c r="H447" t="str">
        <f t="shared" si="61"/>
        <v>重度障害者等就労支援Ⅴ　9.5　二人</v>
      </c>
      <c r="I447" s="15" t="s">
        <v>82</v>
      </c>
      <c r="J447">
        <f t="shared" si="62"/>
        <v>27700</v>
      </c>
      <c r="K447">
        <f t="shared" si="63"/>
        <v>2770</v>
      </c>
      <c r="M447">
        <v>27700</v>
      </c>
      <c r="N447" t="b">
        <f t="shared" si="64"/>
        <v>1</v>
      </c>
    </row>
    <row r="448" spans="1:14" ht="14.25" x14ac:dyDescent="0.15">
      <c r="A448" t="str">
        <f t="shared" si="57"/>
        <v>655120</v>
      </c>
      <c r="B448" s="19" t="s">
        <v>639</v>
      </c>
      <c r="C448" s="19" t="s">
        <v>610</v>
      </c>
      <c r="D448" s="14" t="str">
        <f t="shared" si="58"/>
        <v>重度障害者等就労支援Ⅴ　10.0　二人</v>
      </c>
      <c r="E448">
        <f t="shared" si="60"/>
        <v>27700</v>
      </c>
      <c r="F448">
        <f t="shared" si="59"/>
        <v>2770</v>
      </c>
      <c r="G448">
        <f t="shared" si="65"/>
        <v>600</v>
      </c>
      <c r="H448" t="str">
        <f t="shared" si="61"/>
        <v>重度障害者等就労支援Ⅴ　10.0　二人</v>
      </c>
      <c r="I448" s="15" t="s">
        <v>83</v>
      </c>
      <c r="J448">
        <f t="shared" si="62"/>
        <v>27700</v>
      </c>
      <c r="K448">
        <f t="shared" si="63"/>
        <v>2770</v>
      </c>
      <c r="M448">
        <v>27700</v>
      </c>
      <c r="N448" t="b">
        <f t="shared" si="64"/>
        <v>1</v>
      </c>
    </row>
    <row r="449" spans="1:14" ht="14.25" x14ac:dyDescent="0.15">
      <c r="A449" t="str">
        <f t="shared" si="57"/>
        <v>655121</v>
      </c>
      <c r="B449" s="19" t="s">
        <v>639</v>
      </c>
      <c r="C449" s="19" t="s">
        <v>611</v>
      </c>
      <c r="D449" s="14" t="str">
        <f t="shared" si="58"/>
        <v>重度障害者等就労支援Ⅴ　10.5　二人</v>
      </c>
      <c r="E449">
        <f t="shared" si="60"/>
        <v>27700</v>
      </c>
      <c r="F449">
        <f t="shared" si="59"/>
        <v>2770</v>
      </c>
      <c r="G449">
        <f t="shared" si="65"/>
        <v>630</v>
      </c>
      <c r="H449" t="str">
        <f t="shared" si="61"/>
        <v>重度障害者等就労支援Ⅴ　10.5　二人</v>
      </c>
      <c r="I449" s="15" t="s">
        <v>84</v>
      </c>
      <c r="J449">
        <f t="shared" si="62"/>
        <v>27700</v>
      </c>
      <c r="K449">
        <f t="shared" si="63"/>
        <v>2770</v>
      </c>
      <c r="M449">
        <v>27700</v>
      </c>
      <c r="N449" t="b">
        <f t="shared" si="64"/>
        <v>1</v>
      </c>
    </row>
    <row r="450" spans="1:14" ht="14.25" x14ac:dyDescent="0.15">
      <c r="A450" t="str">
        <f t="shared" si="57"/>
        <v>655122</v>
      </c>
      <c r="B450" s="19" t="s">
        <v>639</v>
      </c>
      <c r="C450" s="19" t="s">
        <v>612</v>
      </c>
      <c r="D450" s="14" t="str">
        <f t="shared" si="58"/>
        <v>重度障害者等就労支援Ⅴ　11.0　二人</v>
      </c>
      <c r="E450">
        <f t="shared" si="60"/>
        <v>27700</v>
      </c>
      <c r="F450">
        <f t="shared" si="59"/>
        <v>2770</v>
      </c>
      <c r="G450">
        <f t="shared" si="65"/>
        <v>660</v>
      </c>
      <c r="H450" t="str">
        <f t="shared" si="61"/>
        <v>重度障害者等就労支援Ⅴ　11.0　二人</v>
      </c>
      <c r="I450" s="15" t="s">
        <v>85</v>
      </c>
      <c r="J450">
        <f t="shared" si="62"/>
        <v>27700</v>
      </c>
      <c r="K450">
        <f t="shared" si="63"/>
        <v>2770</v>
      </c>
      <c r="M450">
        <v>27700</v>
      </c>
      <c r="N450" t="b">
        <f t="shared" si="64"/>
        <v>1</v>
      </c>
    </row>
    <row r="451" spans="1:14" ht="14.25" x14ac:dyDescent="0.15">
      <c r="A451" t="str">
        <f t="shared" ref="A451:A477" si="66">TEXT(B451&amp;C451,"000000")</f>
        <v>655123</v>
      </c>
      <c r="B451" s="19" t="s">
        <v>639</v>
      </c>
      <c r="C451" s="19" t="s">
        <v>613</v>
      </c>
      <c r="D451" s="14" t="str">
        <f t="shared" ref="D451:D477" si="67">IF(C451="9901","外出加算",IF(MID(C451,1,1)="1","重度障害者等就労支援Ⅰ　",IF(MID(C451,1,1)="2","重度障害者等就労支援Ⅱ ",IF(MID(C451,1,1)="3","重度障害者等就労支援Ⅲ　",IF(MID(C451,1,1)="4","重度障害者等就労支援Ⅳ　",IF(MID(C451,1,1)="5","重度障害者等就労支援Ⅴ　")))))&amp;IF(MID(C451,2,1)="0",TEXT(G451/60,"0.0"),IF(MID(C451,2,1)="1",TEXT(G451/60,"0.0")&amp;"　二人")))</f>
        <v>重度障害者等就労支援Ⅴ　11.5　二人</v>
      </c>
      <c r="E451">
        <f t="shared" si="60"/>
        <v>27700</v>
      </c>
      <c r="F451">
        <f t="shared" ref="F451:F477" si="68">E451*0.1</f>
        <v>2770</v>
      </c>
      <c r="G451">
        <f t="shared" si="65"/>
        <v>690</v>
      </c>
      <c r="H451" t="str">
        <f t="shared" si="61"/>
        <v>重度障害者等就労支援Ⅴ　11.5　二人</v>
      </c>
      <c r="I451" s="15" t="s">
        <v>86</v>
      </c>
      <c r="J451">
        <f t="shared" si="62"/>
        <v>27700</v>
      </c>
      <c r="K451">
        <f t="shared" si="63"/>
        <v>2770</v>
      </c>
      <c r="M451">
        <v>27700</v>
      </c>
      <c r="N451" t="b">
        <f t="shared" si="64"/>
        <v>1</v>
      </c>
    </row>
    <row r="452" spans="1:14" ht="14.25" x14ac:dyDescent="0.15">
      <c r="A452" t="str">
        <f t="shared" si="66"/>
        <v>655124</v>
      </c>
      <c r="B452" s="19" t="s">
        <v>639</v>
      </c>
      <c r="C452" s="19" t="s">
        <v>614</v>
      </c>
      <c r="D452" s="14" t="str">
        <f t="shared" si="67"/>
        <v>重度障害者等就労支援Ⅴ　12.0　二人</v>
      </c>
      <c r="E452">
        <f t="shared" ref="E452:E477" si="69">M452</f>
        <v>27700</v>
      </c>
      <c r="F452">
        <f t="shared" si="68"/>
        <v>2770</v>
      </c>
      <c r="G452">
        <f t="shared" si="65"/>
        <v>720</v>
      </c>
      <c r="H452" t="str">
        <f t="shared" ref="H452:H477" si="70">D452</f>
        <v>重度障害者等就労支援Ⅴ　12.0　二人</v>
      </c>
      <c r="I452" s="15" t="s">
        <v>87</v>
      </c>
      <c r="J452">
        <f t="shared" ref="J452:J477" si="71">E452</f>
        <v>27700</v>
      </c>
      <c r="K452">
        <f t="shared" ref="K452:K477" si="72">F452</f>
        <v>2770</v>
      </c>
      <c r="M452">
        <v>27700</v>
      </c>
      <c r="N452" t="b">
        <f t="shared" ref="N452:N478" si="73">M452=E452</f>
        <v>1</v>
      </c>
    </row>
    <row r="453" spans="1:14" ht="14.25" x14ac:dyDescent="0.15">
      <c r="A453" t="str">
        <f t="shared" si="66"/>
        <v>655125</v>
      </c>
      <c r="B453" s="19" t="s">
        <v>639</v>
      </c>
      <c r="C453" s="19" t="s">
        <v>615</v>
      </c>
      <c r="D453" s="14" t="str">
        <f t="shared" si="67"/>
        <v>重度障害者等就労支援Ⅴ　12.5　二人</v>
      </c>
      <c r="E453">
        <f t="shared" si="69"/>
        <v>27700</v>
      </c>
      <c r="F453">
        <f t="shared" si="68"/>
        <v>2770</v>
      </c>
      <c r="G453">
        <f t="shared" si="65"/>
        <v>750</v>
      </c>
      <c r="H453" t="str">
        <f t="shared" si="70"/>
        <v>重度障害者等就労支援Ⅴ　12.5　二人</v>
      </c>
      <c r="I453" s="15" t="s">
        <v>88</v>
      </c>
      <c r="J453">
        <f t="shared" si="71"/>
        <v>27700</v>
      </c>
      <c r="K453">
        <f t="shared" si="72"/>
        <v>2770</v>
      </c>
      <c r="M453">
        <v>27700</v>
      </c>
      <c r="N453" t="b">
        <f t="shared" si="73"/>
        <v>1</v>
      </c>
    </row>
    <row r="454" spans="1:14" ht="14.25" x14ac:dyDescent="0.15">
      <c r="A454" t="str">
        <f t="shared" si="66"/>
        <v>655126</v>
      </c>
      <c r="B454" s="19" t="s">
        <v>639</v>
      </c>
      <c r="C454" s="19" t="s">
        <v>616</v>
      </c>
      <c r="D454" s="14" t="str">
        <f t="shared" si="67"/>
        <v>重度障害者等就労支援Ⅴ　13.0　二人</v>
      </c>
      <c r="E454">
        <f t="shared" si="69"/>
        <v>27700</v>
      </c>
      <c r="F454">
        <f t="shared" si="68"/>
        <v>2770</v>
      </c>
      <c r="G454">
        <f t="shared" si="65"/>
        <v>780</v>
      </c>
      <c r="H454" t="str">
        <f t="shared" si="70"/>
        <v>重度障害者等就労支援Ⅴ　13.0　二人</v>
      </c>
      <c r="I454" s="15" t="s">
        <v>89</v>
      </c>
      <c r="J454">
        <f t="shared" si="71"/>
        <v>27700</v>
      </c>
      <c r="K454">
        <f t="shared" si="72"/>
        <v>2770</v>
      </c>
      <c r="M454">
        <v>27700</v>
      </c>
      <c r="N454" t="b">
        <f t="shared" si="73"/>
        <v>1</v>
      </c>
    </row>
    <row r="455" spans="1:14" ht="14.25" x14ac:dyDescent="0.15">
      <c r="A455" t="str">
        <f t="shared" si="66"/>
        <v>655127</v>
      </c>
      <c r="B455" s="19" t="s">
        <v>639</v>
      </c>
      <c r="C455" s="19" t="s">
        <v>617</v>
      </c>
      <c r="D455" s="14" t="str">
        <f t="shared" si="67"/>
        <v>重度障害者等就労支援Ⅴ　13.5　二人</v>
      </c>
      <c r="E455">
        <f t="shared" si="69"/>
        <v>27700</v>
      </c>
      <c r="F455">
        <f t="shared" si="68"/>
        <v>2770</v>
      </c>
      <c r="G455">
        <f t="shared" si="65"/>
        <v>810</v>
      </c>
      <c r="H455" t="str">
        <f t="shared" si="70"/>
        <v>重度障害者等就労支援Ⅴ　13.5　二人</v>
      </c>
      <c r="I455" s="15" t="s">
        <v>90</v>
      </c>
      <c r="J455">
        <f t="shared" si="71"/>
        <v>27700</v>
      </c>
      <c r="K455">
        <f t="shared" si="72"/>
        <v>2770</v>
      </c>
      <c r="M455">
        <v>27700</v>
      </c>
      <c r="N455" t="b">
        <f t="shared" si="73"/>
        <v>1</v>
      </c>
    </row>
    <row r="456" spans="1:14" ht="14.25" x14ac:dyDescent="0.15">
      <c r="A456" t="str">
        <f t="shared" si="66"/>
        <v>655128</v>
      </c>
      <c r="B456" s="19" t="s">
        <v>639</v>
      </c>
      <c r="C456" s="19" t="s">
        <v>618</v>
      </c>
      <c r="D456" s="14" t="str">
        <f t="shared" si="67"/>
        <v>重度障害者等就労支援Ⅴ　14.0　二人</v>
      </c>
      <c r="E456">
        <f t="shared" si="69"/>
        <v>27700</v>
      </c>
      <c r="F456">
        <f t="shared" si="68"/>
        <v>2770</v>
      </c>
      <c r="G456">
        <f t="shared" si="65"/>
        <v>840</v>
      </c>
      <c r="H456" t="str">
        <f t="shared" si="70"/>
        <v>重度障害者等就労支援Ⅴ　14.0　二人</v>
      </c>
      <c r="I456" s="15" t="s">
        <v>91</v>
      </c>
      <c r="J456">
        <f t="shared" si="71"/>
        <v>27700</v>
      </c>
      <c r="K456">
        <f t="shared" si="72"/>
        <v>2770</v>
      </c>
      <c r="M456">
        <v>27700</v>
      </c>
      <c r="N456" t="b">
        <f t="shared" si="73"/>
        <v>1</v>
      </c>
    </row>
    <row r="457" spans="1:14" ht="14.25" x14ac:dyDescent="0.15">
      <c r="A457" t="str">
        <f t="shared" si="66"/>
        <v>655129</v>
      </c>
      <c r="B457" s="19" t="s">
        <v>639</v>
      </c>
      <c r="C457" s="19" t="s">
        <v>619</v>
      </c>
      <c r="D457" s="14" t="str">
        <f t="shared" si="67"/>
        <v>重度障害者等就労支援Ⅴ　14.5　二人</v>
      </c>
      <c r="E457">
        <f t="shared" si="69"/>
        <v>27700</v>
      </c>
      <c r="F457">
        <f t="shared" si="68"/>
        <v>2770</v>
      </c>
      <c r="G457">
        <f t="shared" si="65"/>
        <v>870</v>
      </c>
      <c r="H457" t="str">
        <f t="shared" si="70"/>
        <v>重度障害者等就労支援Ⅴ　14.5　二人</v>
      </c>
      <c r="I457" s="15" t="s">
        <v>92</v>
      </c>
      <c r="J457">
        <f t="shared" si="71"/>
        <v>27700</v>
      </c>
      <c r="K457">
        <f t="shared" si="72"/>
        <v>2770</v>
      </c>
      <c r="M457">
        <v>27700</v>
      </c>
      <c r="N457" t="b">
        <f t="shared" si="73"/>
        <v>1</v>
      </c>
    </row>
    <row r="458" spans="1:14" ht="14.25" x14ac:dyDescent="0.15">
      <c r="A458" t="str">
        <f t="shared" si="66"/>
        <v>655130</v>
      </c>
      <c r="B458" s="19" t="s">
        <v>639</v>
      </c>
      <c r="C458" s="19" t="s">
        <v>620</v>
      </c>
      <c r="D458" s="14" t="str">
        <f t="shared" si="67"/>
        <v>重度障害者等就労支援Ⅴ　15.0　二人</v>
      </c>
      <c r="E458">
        <f t="shared" si="69"/>
        <v>27700</v>
      </c>
      <c r="F458">
        <f t="shared" si="68"/>
        <v>2770</v>
      </c>
      <c r="G458">
        <f t="shared" si="65"/>
        <v>900</v>
      </c>
      <c r="H458" t="str">
        <f t="shared" si="70"/>
        <v>重度障害者等就労支援Ⅴ　15.0　二人</v>
      </c>
      <c r="I458" s="15" t="s">
        <v>93</v>
      </c>
      <c r="J458">
        <f t="shared" si="71"/>
        <v>27700</v>
      </c>
      <c r="K458">
        <f t="shared" si="72"/>
        <v>2770</v>
      </c>
      <c r="M458">
        <v>27700</v>
      </c>
      <c r="N458" t="b">
        <f t="shared" si="73"/>
        <v>1</v>
      </c>
    </row>
    <row r="459" spans="1:14" ht="14.25" x14ac:dyDescent="0.15">
      <c r="A459" t="str">
        <f t="shared" si="66"/>
        <v>655131</v>
      </c>
      <c r="B459" s="19" t="s">
        <v>639</v>
      </c>
      <c r="C459" s="19" t="s">
        <v>621</v>
      </c>
      <c r="D459" s="14" t="str">
        <f t="shared" si="67"/>
        <v>重度障害者等就労支援Ⅴ　15.5　二人</v>
      </c>
      <c r="E459">
        <f t="shared" si="69"/>
        <v>27700</v>
      </c>
      <c r="F459">
        <f t="shared" si="68"/>
        <v>2770</v>
      </c>
      <c r="G459">
        <f t="shared" si="65"/>
        <v>930</v>
      </c>
      <c r="H459" t="str">
        <f t="shared" si="70"/>
        <v>重度障害者等就労支援Ⅴ　15.5　二人</v>
      </c>
      <c r="I459" s="15" t="s">
        <v>94</v>
      </c>
      <c r="J459">
        <f t="shared" si="71"/>
        <v>27700</v>
      </c>
      <c r="K459">
        <f t="shared" si="72"/>
        <v>2770</v>
      </c>
      <c r="M459">
        <v>27700</v>
      </c>
      <c r="N459" t="b">
        <f t="shared" si="73"/>
        <v>1</v>
      </c>
    </row>
    <row r="460" spans="1:14" ht="14.25" x14ac:dyDescent="0.15">
      <c r="A460" t="str">
        <f t="shared" si="66"/>
        <v>655132</v>
      </c>
      <c r="B460" s="19" t="s">
        <v>639</v>
      </c>
      <c r="C460" s="19" t="s">
        <v>622</v>
      </c>
      <c r="D460" s="14" t="str">
        <f t="shared" si="67"/>
        <v>重度障害者等就労支援Ⅴ　16.0　二人</v>
      </c>
      <c r="E460">
        <f t="shared" si="69"/>
        <v>27700</v>
      </c>
      <c r="F460">
        <f t="shared" si="68"/>
        <v>2770</v>
      </c>
      <c r="G460">
        <f t="shared" si="65"/>
        <v>960</v>
      </c>
      <c r="H460" t="str">
        <f t="shared" si="70"/>
        <v>重度障害者等就労支援Ⅴ　16.0　二人</v>
      </c>
      <c r="I460" s="15" t="s">
        <v>95</v>
      </c>
      <c r="J460">
        <f t="shared" si="71"/>
        <v>27700</v>
      </c>
      <c r="K460">
        <f t="shared" si="72"/>
        <v>2770</v>
      </c>
      <c r="M460">
        <v>27700</v>
      </c>
      <c r="N460" t="b">
        <f t="shared" si="73"/>
        <v>1</v>
      </c>
    </row>
    <row r="461" spans="1:14" ht="14.25" x14ac:dyDescent="0.15">
      <c r="A461" t="str">
        <f t="shared" si="66"/>
        <v>655133</v>
      </c>
      <c r="B461" s="19" t="s">
        <v>639</v>
      </c>
      <c r="C461" s="19" t="s">
        <v>623</v>
      </c>
      <c r="D461" s="14" t="str">
        <f t="shared" si="67"/>
        <v>重度障害者等就労支援Ⅴ　16.5　二人</v>
      </c>
      <c r="E461">
        <f t="shared" si="69"/>
        <v>27700</v>
      </c>
      <c r="F461">
        <f t="shared" si="68"/>
        <v>2770</v>
      </c>
      <c r="G461">
        <f t="shared" si="65"/>
        <v>990</v>
      </c>
      <c r="H461" t="str">
        <f t="shared" si="70"/>
        <v>重度障害者等就労支援Ⅴ　16.5　二人</v>
      </c>
      <c r="I461" s="15" t="s">
        <v>96</v>
      </c>
      <c r="J461">
        <f t="shared" si="71"/>
        <v>27700</v>
      </c>
      <c r="K461">
        <f t="shared" si="72"/>
        <v>2770</v>
      </c>
      <c r="M461">
        <v>27700</v>
      </c>
      <c r="N461" t="b">
        <f t="shared" si="73"/>
        <v>1</v>
      </c>
    </row>
    <row r="462" spans="1:14" ht="14.25" x14ac:dyDescent="0.15">
      <c r="A462" t="str">
        <f t="shared" si="66"/>
        <v>655134</v>
      </c>
      <c r="B462" s="19" t="s">
        <v>639</v>
      </c>
      <c r="C462" s="19" t="s">
        <v>624</v>
      </c>
      <c r="D462" s="14" t="str">
        <f t="shared" si="67"/>
        <v>重度障害者等就労支援Ⅴ　17.0　二人</v>
      </c>
      <c r="E462">
        <f t="shared" si="69"/>
        <v>27700</v>
      </c>
      <c r="F462">
        <f t="shared" si="68"/>
        <v>2770</v>
      </c>
      <c r="G462">
        <f t="shared" si="65"/>
        <v>1020</v>
      </c>
      <c r="H462" t="str">
        <f t="shared" si="70"/>
        <v>重度障害者等就労支援Ⅴ　17.0　二人</v>
      </c>
      <c r="I462" s="15" t="s">
        <v>97</v>
      </c>
      <c r="J462">
        <f t="shared" si="71"/>
        <v>27700</v>
      </c>
      <c r="K462">
        <f t="shared" si="72"/>
        <v>2770</v>
      </c>
      <c r="M462">
        <v>27700</v>
      </c>
      <c r="N462" t="b">
        <f t="shared" si="73"/>
        <v>1</v>
      </c>
    </row>
    <row r="463" spans="1:14" ht="14.25" x14ac:dyDescent="0.15">
      <c r="A463" t="str">
        <f t="shared" si="66"/>
        <v>655135</v>
      </c>
      <c r="B463" s="19" t="s">
        <v>639</v>
      </c>
      <c r="C463" s="19" t="s">
        <v>625</v>
      </c>
      <c r="D463" s="14" t="str">
        <f t="shared" si="67"/>
        <v>重度障害者等就労支援Ⅴ　17.5　二人</v>
      </c>
      <c r="E463">
        <f t="shared" si="69"/>
        <v>27700</v>
      </c>
      <c r="F463">
        <f t="shared" si="68"/>
        <v>2770</v>
      </c>
      <c r="G463">
        <f t="shared" si="65"/>
        <v>1050</v>
      </c>
      <c r="H463" t="str">
        <f t="shared" si="70"/>
        <v>重度障害者等就労支援Ⅴ　17.5　二人</v>
      </c>
      <c r="I463" s="15" t="s">
        <v>98</v>
      </c>
      <c r="J463">
        <f t="shared" si="71"/>
        <v>27700</v>
      </c>
      <c r="K463">
        <f t="shared" si="72"/>
        <v>2770</v>
      </c>
      <c r="M463">
        <v>27700</v>
      </c>
      <c r="N463" t="b">
        <f t="shared" si="73"/>
        <v>1</v>
      </c>
    </row>
    <row r="464" spans="1:14" ht="14.25" x14ac:dyDescent="0.15">
      <c r="A464" t="str">
        <f t="shared" si="66"/>
        <v>655136</v>
      </c>
      <c r="B464" s="19" t="s">
        <v>639</v>
      </c>
      <c r="C464" s="19" t="s">
        <v>626</v>
      </c>
      <c r="D464" s="14" t="str">
        <f t="shared" si="67"/>
        <v>重度障害者等就労支援Ⅴ　18.0　二人</v>
      </c>
      <c r="E464">
        <f t="shared" si="69"/>
        <v>27700</v>
      </c>
      <c r="F464">
        <f t="shared" si="68"/>
        <v>2770</v>
      </c>
      <c r="G464">
        <f t="shared" si="65"/>
        <v>1080</v>
      </c>
      <c r="H464" t="str">
        <f t="shared" si="70"/>
        <v>重度障害者等就労支援Ⅴ　18.0　二人</v>
      </c>
      <c r="I464" s="15" t="s">
        <v>99</v>
      </c>
      <c r="J464">
        <f t="shared" si="71"/>
        <v>27700</v>
      </c>
      <c r="K464">
        <f t="shared" si="72"/>
        <v>2770</v>
      </c>
      <c r="M464">
        <v>27700</v>
      </c>
      <c r="N464" t="b">
        <f t="shared" si="73"/>
        <v>1</v>
      </c>
    </row>
    <row r="465" spans="1:14" ht="14.25" x14ac:dyDescent="0.15">
      <c r="A465" t="str">
        <f t="shared" si="66"/>
        <v>655137</v>
      </c>
      <c r="B465" s="19" t="s">
        <v>639</v>
      </c>
      <c r="C465" s="19" t="s">
        <v>627</v>
      </c>
      <c r="D465" s="14" t="str">
        <f t="shared" si="67"/>
        <v>重度障害者等就労支援Ⅴ　18.5　二人</v>
      </c>
      <c r="E465">
        <f t="shared" si="69"/>
        <v>27700</v>
      </c>
      <c r="F465">
        <f t="shared" si="68"/>
        <v>2770</v>
      </c>
      <c r="G465">
        <f t="shared" si="65"/>
        <v>1110</v>
      </c>
      <c r="H465" t="str">
        <f t="shared" si="70"/>
        <v>重度障害者等就労支援Ⅴ　18.5　二人</v>
      </c>
      <c r="I465" s="15" t="s">
        <v>100</v>
      </c>
      <c r="J465">
        <f t="shared" si="71"/>
        <v>27700</v>
      </c>
      <c r="K465">
        <f t="shared" si="72"/>
        <v>2770</v>
      </c>
      <c r="M465">
        <v>27700</v>
      </c>
      <c r="N465" t="b">
        <f t="shared" si="73"/>
        <v>1</v>
      </c>
    </row>
    <row r="466" spans="1:14" ht="14.25" x14ac:dyDescent="0.15">
      <c r="A466" t="str">
        <f t="shared" si="66"/>
        <v>655138</v>
      </c>
      <c r="B466" s="19" t="s">
        <v>639</v>
      </c>
      <c r="C466" s="19" t="s">
        <v>628</v>
      </c>
      <c r="D466" s="14" t="str">
        <f t="shared" si="67"/>
        <v>重度障害者等就労支援Ⅴ　19.0　二人</v>
      </c>
      <c r="E466">
        <f t="shared" si="69"/>
        <v>27700</v>
      </c>
      <c r="F466">
        <f t="shared" si="68"/>
        <v>2770</v>
      </c>
      <c r="G466">
        <f t="shared" si="65"/>
        <v>1140</v>
      </c>
      <c r="H466" t="str">
        <f t="shared" si="70"/>
        <v>重度障害者等就労支援Ⅴ　19.0　二人</v>
      </c>
      <c r="I466" s="15" t="s">
        <v>101</v>
      </c>
      <c r="J466">
        <f t="shared" si="71"/>
        <v>27700</v>
      </c>
      <c r="K466">
        <f t="shared" si="72"/>
        <v>2770</v>
      </c>
      <c r="M466">
        <v>27700</v>
      </c>
      <c r="N466" t="b">
        <f t="shared" si="73"/>
        <v>1</v>
      </c>
    </row>
    <row r="467" spans="1:14" ht="14.25" x14ac:dyDescent="0.15">
      <c r="A467" t="str">
        <f t="shared" si="66"/>
        <v>655139</v>
      </c>
      <c r="B467" s="19" t="s">
        <v>639</v>
      </c>
      <c r="C467" s="19" t="s">
        <v>629</v>
      </c>
      <c r="D467" s="14" t="str">
        <f t="shared" si="67"/>
        <v>重度障害者等就労支援Ⅴ　19.5　二人</v>
      </c>
      <c r="E467">
        <f t="shared" si="69"/>
        <v>27700</v>
      </c>
      <c r="F467">
        <f t="shared" si="68"/>
        <v>2770</v>
      </c>
      <c r="G467">
        <f t="shared" si="65"/>
        <v>1170</v>
      </c>
      <c r="H467" t="str">
        <f t="shared" si="70"/>
        <v>重度障害者等就労支援Ⅴ　19.5　二人</v>
      </c>
      <c r="I467" s="15" t="s">
        <v>102</v>
      </c>
      <c r="J467">
        <f t="shared" si="71"/>
        <v>27700</v>
      </c>
      <c r="K467">
        <f t="shared" si="72"/>
        <v>2770</v>
      </c>
      <c r="M467">
        <v>27700</v>
      </c>
      <c r="N467" t="b">
        <f t="shared" si="73"/>
        <v>1</v>
      </c>
    </row>
    <row r="468" spans="1:14" ht="14.25" x14ac:dyDescent="0.15">
      <c r="A468" t="str">
        <f t="shared" si="66"/>
        <v>655140</v>
      </c>
      <c r="B468" s="19" t="s">
        <v>639</v>
      </c>
      <c r="C468" s="19" t="s">
        <v>630</v>
      </c>
      <c r="D468" s="14" t="str">
        <f t="shared" si="67"/>
        <v>重度障害者等就労支援Ⅴ　20.0　二人</v>
      </c>
      <c r="E468">
        <f t="shared" si="69"/>
        <v>27700</v>
      </c>
      <c r="F468">
        <f t="shared" si="68"/>
        <v>2770</v>
      </c>
      <c r="G468">
        <f t="shared" si="65"/>
        <v>1200</v>
      </c>
      <c r="H468" t="str">
        <f t="shared" si="70"/>
        <v>重度障害者等就労支援Ⅴ　20.0　二人</v>
      </c>
      <c r="I468" s="15" t="s">
        <v>103</v>
      </c>
      <c r="J468">
        <f t="shared" si="71"/>
        <v>27700</v>
      </c>
      <c r="K468">
        <f t="shared" si="72"/>
        <v>2770</v>
      </c>
      <c r="M468">
        <v>27700</v>
      </c>
      <c r="N468" t="b">
        <f t="shared" si="73"/>
        <v>1</v>
      </c>
    </row>
    <row r="469" spans="1:14" ht="14.25" x14ac:dyDescent="0.15">
      <c r="A469" t="str">
        <f t="shared" si="66"/>
        <v>655141</v>
      </c>
      <c r="B469" s="19" t="s">
        <v>639</v>
      </c>
      <c r="C469" s="19" t="s">
        <v>631</v>
      </c>
      <c r="D469" s="14" t="str">
        <f t="shared" si="67"/>
        <v>重度障害者等就労支援Ⅴ　20.5　二人</v>
      </c>
      <c r="E469">
        <f t="shared" si="69"/>
        <v>27700</v>
      </c>
      <c r="F469">
        <f t="shared" si="68"/>
        <v>2770</v>
      </c>
      <c r="G469">
        <f t="shared" si="65"/>
        <v>1230</v>
      </c>
      <c r="H469" t="str">
        <f t="shared" si="70"/>
        <v>重度障害者等就労支援Ⅴ　20.5　二人</v>
      </c>
      <c r="I469" s="15" t="s">
        <v>104</v>
      </c>
      <c r="J469">
        <f t="shared" si="71"/>
        <v>27700</v>
      </c>
      <c r="K469">
        <f t="shared" si="72"/>
        <v>2770</v>
      </c>
      <c r="M469">
        <v>27700</v>
      </c>
      <c r="N469" t="b">
        <f t="shared" si="73"/>
        <v>1</v>
      </c>
    </row>
    <row r="470" spans="1:14" ht="14.25" x14ac:dyDescent="0.15">
      <c r="A470" t="str">
        <f t="shared" si="66"/>
        <v>655142</v>
      </c>
      <c r="B470" s="19" t="s">
        <v>639</v>
      </c>
      <c r="C470" s="19" t="s">
        <v>632</v>
      </c>
      <c r="D470" s="14" t="str">
        <f t="shared" si="67"/>
        <v>重度障害者等就労支援Ⅴ　21.0　二人</v>
      </c>
      <c r="E470">
        <f t="shared" si="69"/>
        <v>27700</v>
      </c>
      <c r="F470">
        <f t="shared" si="68"/>
        <v>2770</v>
      </c>
      <c r="G470">
        <f t="shared" si="65"/>
        <v>1260</v>
      </c>
      <c r="H470" t="str">
        <f t="shared" si="70"/>
        <v>重度障害者等就労支援Ⅴ　21.0　二人</v>
      </c>
      <c r="I470" s="15" t="s">
        <v>105</v>
      </c>
      <c r="J470">
        <f t="shared" si="71"/>
        <v>27700</v>
      </c>
      <c r="K470">
        <f t="shared" si="72"/>
        <v>2770</v>
      </c>
      <c r="M470">
        <v>27700</v>
      </c>
      <c r="N470" t="b">
        <f t="shared" si="73"/>
        <v>1</v>
      </c>
    </row>
    <row r="471" spans="1:14" ht="14.25" x14ac:dyDescent="0.15">
      <c r="A471" t="str">
        <f t="shared" si="66"/>
        <v>655143</v>
      </c>
      <c r="B471" s="19" t="s">
        <v>639</v>
      </c>
      <c r="C471" s="19" t="s">
        <v>633</v>
      </c>
      <c r="D471" s="14" t="str">
        <f t="shared" si="67"/>
        <v>重度障害者等就労支援Ⅴ　21.5　二人</v>
      </c>
      <c r="E471">
        <f t="shared" si="69"/>
        <v>27700</v>
      </c>
      <c r="F471">
        <f t="shared" si="68"/>
        <v>2770</v>
      </c>
      <c r="G471">
        <f t="shared" si="65"/>
        <v>1290</v>
      </c>
      <c r="H471" t="str">
        <f t="shared" si="70"/>
        <v>重度障害者等就労支援Ⅴ　21.5　二人</v>
      </c>
      <c r="I471" s="15" t="s">
        <v>106</v>
      </c>
      <c r="J471">
        <f t="shared" si="71"/>
        <v>27700</v>
      </c>
      <c r="K471">
        <f t="shared" si="72"/>
        <v>2770</v>
      </c>
      <c r="M471">
        <v>27700</v>
      </c>
      <c r="N471" t="b">
        <f t="shared" si="73"/>
        <v>1</v>
      </c>
    </row>
    <row r="472" spans="1:14" ht="14.25" x14ac:dyDescent="0.15">
      <c r="A472" t="str">
        <f t="shared" si="66"/>
        <v>655144</v>
      </c>
      <c r="B472" s="19" t="s">
        <v>639</v>
      </c>
      <c r="C472" s="19" t="s">
        <v>634</v>
      </c>
      <c r="D472" s="14" t="str">
        <f t="shared" si="67"/>
        <v>重度障害者等就労支援Ⅴ　22.0　二人</v>
      </c>
      <c r="E472">
        <f t="shared" si="69"/>
        <v>27700</v>
      </c>
      <c r="F472">
        <f t="shared" si="68"/>
        <v>2770</v>
      </c>
      <c r="G472">
        <f t="shared" si="65"/>
        <v>1320</v>
      </c>
      <c r="H472" t="str">
        <f t="shared" si="70"/>
        <v>重度障害者等就労支援Ⅴ　22.0　二人</v>
      </c>
      <c r="I472" s="15" t="s">
        <v>107</v>
      </c>
      <c r="J472">
        <f t="shared" si="71"/>
        <v>27700</v>
      </c>
      <c r="K472">
        <f t="shared" si="72"/>
        <v>2770</v>
      </c>
      <c r="M472">
        <v>27700</v>
      </c>
      <c r="N472" t="b">
        <f t="shared" si="73"/>
        <v>1</v>
      </c>
    </row>
    <row r="473" spans="1:14" ht="14.25" x14ac:dyDescent="0.15">
      <c r="A473" t="str">
        <f t="shared" si="66"/>
        <v>655145</v>
      </c>
      <c r="B473" s="19" t="s">
        <v>639</v>
      </c>
      <c r="C473" s="19" t="s">
        <v>635</v>
      </c>
      <c r="D473" s="14" t="str">
        <f t="shared" si="67"/>
        <v>重度障害者等就労支援Ⅴ　22.5　二人</v>
      </c>
      <c r="E473">
        <f t="shared" si="69"/>
        <v>27700</v>
      </c>
      <c r="F473">
        <f t="shared" si="68"/>
        <v>2770</v>
      </c>
      <c r="G473">
        <f t="shared" si="65"/>
        <v>1350</v>
      </c>
      <c r="H473" t="str">
        <f t="shared" si="70"/>
        <v>重度障害者等就労支援Ⅴ　22.5　二人</v>
      </c>
      <c r="I473" s="15" t="s">
        <v>108</v>
      </c>
      <c r="J473">
        <f t="shared" si="71"/>
        <v>27700</v>
      </c>
      <c r="K473">
        <f t="shared" si="72"/>
        <v>2770</v>
      </c>
      <c r="M473">
        <v>27700</v>
      </c>
      <c r="N473" t="b">
        <f t="shared" si="73"/>
        <v>1</v>
      </c>
    </row>
    <row r="474" spans="1:14" ht="14.25" x14ac:dyDescent="0.15">
      <c r="A474" t="str">
        <f t="shared" si="66"/>
        <v>655146</v>
      </c>
      <c r="B474" s="19" t="s">
        <v>639</v>
      </c>
      <c r="C474" s="19" t="s">
        <v>636</v>
      </c>
      <c r="D474" s="14" t="str">
        <f t="shared" si="67"/>
        <v>重度障害者等就労支援Ⅴ　23.0　二人</v>
      </c>
      <c r="E474">
        <f t="shared" si="69"/>
        <v>27700</v>
      </c>
      <c r="F474">
        <f t="shared" si="68"/>
        <v>2770</v>
      </c>
      <c r="G474">
        <f t="shared" si="65"/>
        <v>1380</v>
      </c>
      <c r="H474" t="str">
        <f t="shared" si="70"/>
        <v>重度障害者等就労支援Ⅴ　23.0　二人</v>
      </c>
      <c r="I474" s="15" t="s">
        <v>109</v>
      </c>
      <c r="J474">
        <f t="shared" si="71"/>
        <v>27700</v>
      </c>
      <c r="K474">
        <f t="shared" si="72"/>
        <v>2770</v>
      </c>
      <c r="M474">
        <v>27700</v>
      </c>
      <c r="N474" t="b">
        <f t="shared" si="73"/>
        <v>1</v>
      </c>
    </row>
    <row r="475" spans="1:14" ht="14.25" x14ac:dyDescent="0.15">
      <c r="A475" t="str">
        <f t="shared" si="66"/>
        <v>655147</v>
      </c>
      <c r="B475" s="19" t="s">
        <v>639</v>
      </c>
      <c r="C475" s="19" t="s">
        <v>637</v>
      </c>
      <c r="D475" s="14" t="str">
        <f t="shared" si="67"/>
        <v>重度障害者等就労支援Ⅴ　23.5　二人</v>
      </c>
      <c r="E475">
        <f t="shared" si="69"/>
        <v>27700</v>
      </c>
      <c r="F475">
        <f t="shared" si="68"/>
        <v>2770</v>
      </c>
      <c r="G475">
        <f t="shared" si="65"/>
        <v>1410</v>
      </c>
      <c r="H475" t="str">
        <f t="shared" si="70"/>
        <v>重度障害者等就労支援Ⅴ　23.5　二人</v>
      </c>
      <c r="I475" s="15" t="s">
        <v>110</v>
      </c>
      <c r="J475">
        <f t="shared" si="71"/>
        <v>27700</v>
      </c>
      <c r="K475">
        <f t="shared" si="72"/>
        <v>2770</v>
      </c>
      <c r="M475">
        <v>27700</v>
      </c>
      <c r="N475" t="b">
        <f t="shared" si="73"/>
        <v>1</v>
      </c>
    </row>
    <row r="476" spans="1:14" ht="14.25" x14ac:dyDescent="0.15">
      <c r="A476" t="str">
        <f t="shared" si="66"/>
        <v>655148</v>
      </c>
      <c r="B476" s="19" t="s">
        <v>639</v>
      </c>
      <c r="C476" s="19" t="s">
        <v>638</v>
      </c>
      <c r="D476" s="14" t="str">
        <f t="shared" si="67"/>
        <v>重度障害者等就労支援Ⅴ　24.0　二人</v>
      </c>
      <c r="E476">
        <f t="shared" si="69"/>
        <v>27700</v>
      </c>
      <c r="F476">
        <f t="shared" si="68"/>
        <v>2770</v>
      </c>
      <c r="G476">
        <f t="shared" si="65"/>
        <v>1440</v>
      </c>
      <c r="H476" t="str">
        <f t="shared" si="70"/>
        <v>重度障害者等就労支援Ⅴ　24.0　二人</v>
      </c>
      <c r="I476" s="15" t="s">
        <v>111</v>
      </c>
      <c r="J476">
        <f t="shared" si="71"/>
        <v>27700</v>
      </c>
      <c r="K476">
        <f t="shared" si="72"/>
        <v>2770</v>
      </c>
      <c r="M476">
        <v>27700</v>
      </c>
      <c r="N476" t="b">
        <f t="shared" si="73"/>
        <v>1</v>
      </c>
    </row>
    <row r="477" spans="1:14" ht="14.25" x14ac:dyDescent="0.15">
      <c r="A477" t="str">
        <f t="shared" si="66"/>
        <v>659901</v>
      </c>
      <c r="B477" s="19" t="s">
        <v>639</v>
      </c>
      <c r="C477" s="19" t="s">
        <v>164</v>
      </c>
      <c r="D477" s="14" t="str">
        <f t="shared" si="67"/>
        <v>外出加算</v>
      </c>
      <c r="E477">
        <f t="shared" si="69"/>
        <v>1500</v>
      </c>
      <c r="F477">
        <f t="shared" si="68"/>
        <v>150</v>
      </c>
      <c r="H477" t="str">
        <f t="shared" si="70"/>
        <v>外出加算</v>
      </c>
      <c r="I477" s="15" t="s">
        <v>113</v>
      </c>
      <c r="J477">
        <f t="shared" si="71"/>
        <v>1500</v>
      </c>
      <c r="K477">
        <f t="shared" si="72"/>
        <v>150</v>
      </c>
      <c r="M477">
        <v>1500</v>
      </c>
      <c r="N477" t="b">
        <f t="shared" si="73"/>
        <v>1</v>
      </c>
    </row>
    <row r="478" spans="1:14" ht="14.25" x14ac:dyDescent="0.15">
      <c r="A478" t="str">
        <f t="shared" ref="A478" si="74">TEXT(B478&amp;C478,"000000")</f>
        <v>659911</v>
      </c>
      <c r="B478" s="19" t="s">
        <v>639</v>
      </c>
      <c r="C478" s="19" t="s">
        <v>768</v>
      </c>
      <c r="D478" s="14" t="str">
        <f>IF(OR(C478="9901",C478="9911"),"外出加算"&amp;IF(C478="9911","　二人",""),IF(MID(C478,1,1)="1","重度障害者等就労支援Ⅰ　",IF(MID(C478,1,1)="2","重度障害者等就労支援Ⅱ ",IF(MID(C478,1,1)="3","重度障害者等就労支援Ⅲ　",IF(MID(C478,1,1)="4","重度障害者等就労支援Ⅳ　",IF(MID(C478,1,1)="5","重度障害者等就労支援Ⅴ　")))))&amp;IF(MID(C478,2,1)="0",TEXT(G478/60,"0.0"),IF(LEFT(C478,2)="99",IF(MID(C478,3,1)="0","","　二人"),IF(MID(C478,2,1)="1",TEXT(G478/60,"0.0")&amp;"　二人"))))</f>
        <v>外出加算　二人</v>
      </c>
      <c r="E478">
        <f t="shared" ref="E478" si="75">M478</f>
        <v>1500</v>
      </c>
      <c r="F478">
        <f t="shared" ref="F478" si="76">E478*0.1</f>
        <v>150</v>
      </c>
      <c r="H478" t="str">
        <f t="shared" ref="H478" si="77">D478</f>
        <v>外出加算　二人</v>
      </c>
      <c r="I478" s="15" t="s">
        <v>769</v>
      </c>
      <c r="J478">
        <f t="shared" ref="J478" si="78">E478</f>
        <v>1500</v>
      </c>
      <c r="K478">
        <f t="shared" ref="K478" si="79">F478</f>
        <v>150</v>
      </c>
      <c r="M478">
        <v>1500</v>
      </c>
      <c r="N478" t="b">
        <f t="shared" si="73"/>
        <v>1</v>
      </c>
    </row>
  </sheetData>
  <sheetProtection sheet="1" objects="1" scenarios="1"/>
  <sortState xmlns:xlrd2="http://schemas.microsoft.com/office/spreadsheetml/2017/richdata2" ref="B3:N477">
    <sortCondition ref="C3:C477"/>
  </sortState>
  <mergeCells count="1">
    <mergeCell ref="M2:N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基本情報</vt:lpstr>
      <vt:lpstr>受給者一覧</vt:lpstr>
      <vt:lpstr>請求書</vt:lpstr>
      <vt:lpstr>雛型</vt:lpstr>
      <vt:lpstr>開始シート</vt:lpstr>
      <vt:lpstr>（受給者番号）</vt:lpstr>
      <vt:lpstr>終了シート</vt:lpstr>
      <vt:lpstr>基本設定</vt:lpstr>
      <vt:lpstr>単価設定</vt:lpstr>
      <vt:lpstr>'（受給者番号）'!Print_Area</vt:lpstr>
      <vt:lpstr>基本情報!Print_Area</vt:lpstr>
      <vt:lpstr>受給者一覧!Print_Area</vt:lpstr>
      <vt:lpstr>雛型!Print_Area</vt:lpstr>
      <vt:lpstr>請求書!Print_Area</vt:lpstr>
      <vt:lpstr>受給者一覧!Print_Titles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清和</dc:creator>
  <cp:lastModifiedBy>杉本 清和</cp:lastModifiedBy>
  <cp:lastPrinted>2022-06-15T00:10:57Z</cp:lastPrinted>
  <dcterms:created xsi:type="dcterms:W3CDTF">2022-03-30T10:25:24Z</dcterms:created>
  <dcterms:modified xsi:type="dcterms:W3CDTF">2024-03-13T06:16:23Z</dcterms:modified>
</cp:coreProperties>
</file>