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9.35.12\介護保険課\05_指導係\00_個人フォルダ\管理栄養士\05 研修\11HP 栄養・給食関係\HP原稿\掲載予定フォマット\共通\"/>
    </mc:Choice>
  </mc:AlternateContent>
  <bookViews>
    <workbookView xWindow="0" yWindow="0" windowWidth="28800" windowHeight="10710"/>
  </bookViews>
  <sheets>
    <sheet name="その２" sheetId="3" r:id="rId1"/>
  </sheets>
  <definedNames>
    <definedName name="_xlnm._FilterDatabase" localSheetId="0" hidden="1">その２!$A$5:$W$79</definedName>
    <definedName name="_xlnm.Print_Area" localSheetId="0">その２!$A$1:$W$87</definedName>
  </definedNames>
  <calcPr calcId="162913"/>
</workbook>
</file>

<file path=xl/calcChain.xml><?xml version="1.0" encoding="utf-8"?>
<calcChain xmlns="http://schemas.openxmlformats.org/spreadsheetml/2006/main">
  <c r="N54" i="3" l="1"/>
  <c r="L42" i="3"/>
  <c r="L76" i="3"/>
  <c r="L38" i="3"/>
  <c r="L32" i="3"/>
  <c r="L26" i="3"/>
  <c r="L20" i="3"/>
  <c r="L14" i="3"/>
  <c r="D77" i="3"/>
  <c r="F74" i="3"/>
  <c r="F42" i="3"/>
  <c r="W42" i="3"/>
  <c r="V42" i="3"/>
  <c r="Q42" i="3"/>
  <c r="P42" i="3"/>
  <c r="O42" i="3"/>
  <c r="N42" i="3"/>
  <c r="G42" i="3"/>
  <c r="W76" i="3"/>
  <c r="V76" i="3"/>
  <c r="Q76" i="3"/>
  <c r="P76" i="3"/>
  <c r="O76" i="3"/>
  <c r="N76" i="3"/>
  <c r="G76" i="3"/>
  <c r="W72" i="3"/>
  <c r="V72" i="3"/>
  <c r="U72" i="3"/>
  <c r="S72" i="3"/>
  <c r="Q72" i="3"/>
  <c r="P72" i="3"/>
  <c r="O72" i="3"/>
  <c r="N72" i="3"/>
  <c r="L72" i="3"/>
  <c r="G72" i="3"/>
  <c r="F72" i="3"/>
  <c r="T71" i="3"/>
  <c r="R71" i="3"/>
  <c r="J71" i="3"/>
  <c r="J72" i="3" s="1"/>
  <c r="H71" i="3"/>
  <c r="H72" i="3" s="1"/>
  <c r="U70" i="3"/>
  <c r="S70" i="3"/>
  <c r="F70" i="3"/>
  <c r="T69" i="3"/>
  <c r="R69" i="3"/>
  <c r="J69" i="3"/>
  <c r="J70" i="3" s="1"/>
  <c r="H69" i="3"/>
  <c r="H70" i="3" s="1"/>
  <c r="U68" i="3"/>
  <c r="S68" i="3"/>
  <c r="F68" i="3"/>
  <c r="T67" i="3"/>
  <c r="R67" i="3"/>
  <c r="J67" i="3"/>
  <c r="J68" i="3" s="1"/>
  <c r="H67" i="3"/>
  <c r="H68" i="3" s="1"/>
  <c r="W38" i="3"/>
  <c r="V38" i="3"/>
  <c r="U38" i="3"/>
  <c r="S38" i="3"/>
  <c r="Q38" i="3"/>
  <c r="P38" i="3"/>
  <c r="O38" i="3"/>
  <c r="N38" i="3"/>
  <c r="G38" i="3"/>
  <c r="F38" i="3"/>
  <c r="T37" i="3"/>
  <c r="R37" i="3"/>
  <c r="J37" i="3"/>
  <c r="J38" i="3" s="1"/>
  <c r="H37" i="3"/>
  <c r="H38" i="3" s="1"/>
  <c r="U36" i="3"/>
  <c r="S36" i="3"/>
  <c r="F36" i="3"/>
  <c r="T35" i="3"/>
  <c r="R35" i="3"/>
  <c r="J35" i="3"/>
  <c r="J36" i="3" s="1"/>
  <c r="H35" i="3"/>
  <c r="H36" i="3" s="1"/>
  <c r="U34" i="3"/>
  <c r="S34" i="3"/>
  <c r="F34" i="3"/>
  <c r="T33" i="3"/>
  <c r="R33" i="3"/>
  <c r="J33" i="3"/>
  <c r="J34" i="3" s="1"/>
  <c r="H33" i="3"/>
  <c r="H34" i="3" s="1"/>
  <c r="J75" i="3" l="1"/>
  <c r="J76" i="3" s="1"/>
  <c r="J73" i="3"/>
  <c r="J65" i="3"/>
  <c r="J66" i="3" s="1"/>
  <c r="J63" i="3"/>
  <c r="J64" i="3" s="1"/>
  <c r="J61" i="3"/>
  <c r="J62" i="3" s="1"/>
  <c r="J59" i="3"/>
  <c r="J57" i="3"/>
  <c r="J58" i="3" s="1"/>
  <c r="J55" i="3"/>
  <c r="J56" i="3" s="1"/>
  <c r="J41" i="3"/>
  <c r="J39" i="3"/>
  <c r="J40" i="3" s="1"/>
  <c r="J31" i="3"/>
  <c r="J32" i="3" s="1"/>
  <c r="J29" i="3"/>
  <c r="J30" i="3" s="1"/>
  <c r="J27" i="3"/>
  <c r="J25" i="3"/>
  <c r="J26" i="3" s="1"/>
  <c r="J23" i="3"/>
  <c r="J24" i="3" s="1"/>
  <c r="J21" i="3"/>
  <c r="J22" i="3" s="1"/>
  <c r="F10" i="3"/>
  <c r="F12" i="3"/>
  <c r="F14" i="3"/>
  <c r="F16" i="3"/>
  <c r="F18" i="3"/>
  <c r="F20" i="3"/>
  <c r="F22" i="3"/>
  <c r="F24" i="3"/>
  <c r="F26" i="3"/>
  <c r="F28" i="3"/>
  <c r="F30" i="3"/>
  <c r="F32" i="3"/>
  <c r="F40" i="3"/>
  <c r="F44" i="3"/>
  <c r="F46" i="3"/>
  <c r="F48" i="3"/>
  <c r="F50" i="3"/>
  <c r="F52" i="3"/>
  <c r="F54" i="3"/>
  <c r="F56" i="3"/>
  <c r="F58" i="3"/>
  <c r="F60" i="3"/>
  <c r="F62" i="3"/>
  <c r="F64" i="3"/>
  <c r="F66" i="3"/>
  <c r="F76" i="3"/>
  <c r="T78" i="3"/>
  <c r="T79" i="3" s="1"/>
  <c r="W14" i="3"/>
  <c r="W20" i="3"/>
  <c r="W26" i="3"/>
  <c r="W32" i="3"/>
  <c r="W48" i="3"/>
  <c r="W54" i="3"/>
  <c r="W60" i="3"/>
  <c r="W66" i="3"/>
  <c r="V14" i="3"/>
  <c r="V20" i="3"/>
  <c r="V26" i="3"/>
  <c r="V32" i="3"/>
  <c r="V48" i="3"/>
  <c r="V54" i="3"/>
  <c r="V60" i="3"/>
  <c r="V66" i="3"/>
  <c r="U10" i="3"/>
  <c r="U12" i="3"/>
  <c r="U14" i="3"/>
  <c r="U16" i="3"/>
  <c r="U18" i="3"/>
  <c r="U20" i="3"/>
  <c r="U22" i="3"/>
  <c r="U24" i="3"/>
  <c r="U26" i="3"/>
  <c r="U28" i="3"/>
  <c r="U30" i="3"/>
  <c r="U32" i="3"/>
  <c r="U40" i="3"/>
  <c r="U42" i="3"/>
  <c r="U44" i="3"/>
  <c r="U46" i="3"/>
  <c r="U48" i="3"/>
  <c r="U50" i="3"/>
  <c r="U52" i="3"/>
  <c r="U54" i="3"/>
  <c r="U56" i="3"/>
  <c r="U58" i="3"/>
  <c r="U60" i="3"/>
  <c r="U62" i="3"/>
  <c r="U64" i="3"/>
  <c r="U66" i="3"/>
  <c r="U74" i="3"/>
  <c r="U76" i="3"/>
  <c r="S10" i="3"/>
  <c r="S12" i="3"/>
  <c r="S14" i="3"/>
  <c r="S16" i="3"/>
  <c r="S18" i="3"/>
  <c r="S20" i="3"/>
  <c r="S22" i="3"/>
  <c r="S24" i="3"/>
  <c r="S26" i="3"/>
  <c r="S28" i="3"/>
  <c r="S30" i="3"/>
  <c r="S32" i="3"/>
  <c r="S40" i="3"/>
  <c r="S42" i="3"/>
  <c r="S44" i="3"/>
  <c r="S46" i="3"/>
  <c r="S48" i="3"/>
  <c r="S50" i="3"/>
  <c r="S52" i="3"/>
  <c r="S54" i="3"/>
  <c r="S56" i="3"/>
  <c r="S58" i="3"/>
  <c r="S60" i="3"/>
  <c r="S62" i="3"/>
  <c r="S64" i="3"/>
  <c r="S66" i="3"/>
  <c r="S74" i="3"/>
  <c r="S76" i="3"/>
  <c r="Q14" i="3"/>
  <c r="Q20" i="3"/>
  <c r="Q26" i="3"/>
  <c r="Q32" i="3"/>
  <c r="Q48" i="3"/>
  <c r="Q54" i="3"/>
  <c r="Q60" i="3"/>
  <c r="Q66" i="3"/>
  <c r="P14" i="3"/>
  <c r="P20" i="3"/>
  <c r="P26" i="3"/>
  <c r="P32" i="3"/>
  <c r="P48" i="3"/>
  <c r="P54" i="3"/>
  <c r="P60" i="3"/>
  <c r="P66" i="3"/>
  <c r="O14" i="3"/>
  <c r="O20" i="3"/>
  <c r="O26" i="3"/>
  <c r="O32" i="3"/>
  <c r="O48" i="3"/>
  <c r="O54" i="3"/>
  <c r="O60" i="3"/>
  <c r="O66" i="3"/>
  <c r="N14" i="3"/>
  <c r="N20" i="3"/>
  <c r="N26" i="3"/>
  <c r="N32" i="3"/>
  <c r="N48" i="3"/>
  <c r="N60" i="3"/>
  <c r="N66" i="3"/>
  <c r="L48" i="3"/>
  <c r="L54" i="3"/>
  <c r="L60" i="3"/>
  <c r="L66" i="3"/>
  <c r="J9" i="3"/>
  <c r="J10" i="3" s="1"/>
  <c r="J11" i="3"/>
  <c r="J12" i="3" s="1"/>
  <c r="J13" i="3"/>
  <c r="J14" i="3" s="1"/>
  <c r="J15" i="3"/>
  <c r="J16" i="3" s="1"/>
  <c r="J17" i="3"/>
  <c r="J18" i="3" s="1"/>
  <c r="J19" i="3"/>
  <c r="J20" i="3" s="1"/>
  <c r="J28" i="3"/>
  <c r="J42" i="3"/>
  <c r="J43" i="3"/>
  <c r="J44" i="3" s="1"/>
  <c r="J45" i="3"/>
  <c r="J46" i="3" s="1"/>
  <c r="J47" i="3"/>
  <c r="J48" i="3" s="1"/>
  <c r="J49" i="3"/>
  <c r="J50" i="3" s="1"/>
  <c r="J51" i="3"/>
  <c r="J52" i="3" s="1"/>
  <c r="J53" i="3"/>
  <c r="J54" i="3" s="1"/>
  <c r="J60" i="3"/>
  <c r="J74" i="3"/>
  <c r="H9" i="3"/>
  <c r="H10" i="3" s="1"/>
  <c r="H11" i="3"/>
  <c r="H12" i="3" s="1"/>
  <c r="H13" i="3"/>
  <c r="H14" i="3" s="1"/>
  <c r="H15" i="3"/>
  <c r="H16" i="3" s="1"/>
  <c r="H17" i="3"/>
  <c r="H18" i="3" s="1"/>
  <c r="H19" i="3"/>
  <c r="H20" i="3" s="1"/>
  <c r="H21" i="3"/>
  <c r="H22" i="3" s="1"/>
  <c r="H23" i="3"/>
  <c r="H24" i="3" s="1"/>
  <c r="H25" i="3"/>
  <c r="H26" i="3" s="1"/>
  <c r="H27" i="3"/>
  <c r="H28" i="3" s="1"/>
  <c r="H29" i="3"/>
  <c r="H30" i="3" s="1"/>
  <c r="H31" i="3"/>
  <c r="H32" i="3" s="1"/>
  <c r="H39" i="3"/>
  <c r="H40" i="3" s="1"/>
  <c r="H41" i="3"/>
  <c r="H42" i="3" s="1"/>
  <c r="H43" i="3"/>
  <c r="H44" i="3" s="1"/>
  <c r="H45" i="3"/>
  <c r="H46" i="3" s="1"/>
  <c r="H47" i="3"/>
  <c r="H48" i="3" s="1"/>
  <c r="H49" i="3"/>
  <c r="H50" i="3" s="1"/>
  <c r="H51" i="3"/>
  <c r="H52" i="3" s="1"/>
  <c r="H53" i="3"/>
  <c r="H54" i="3" s="1"/>
  <c r="H55" i="3"/>
  <c r="H56" i="3" s="1"/>
  <c r="H57" i="3"/>
  <c r="H58" i="3" s="1"/>
  <c r="H59" i="3"/>
  <c r="H60" i="3" s="1"/>
  <c r="H61" i="3"/>
  <c r="H62" i="3" s="1"/>
  <c r="H63" i="3"/>
  <c r="H64" i="3" s="1"/>
  <c r="H65" i="3"/>
  <c r="H66" i="3" s="1"/>
  <c r="H73" i="3"/>
  <c r="H74" i="3"/>
  <c r="H75" i="3"/>
  <c r="H76" i="3"/>
  <c r="G14" i="3"/>
  <c r="G20" i="3"/>
  <c r="G26" i="3"/>
  <c r="G32" i="3"/>
  <c r="G48" i="3"/>
  <c r="G54" i="3"/>
  <c r="G60" i="3"/>
  <c r="G66" i="3"/>
  <c r="T43" i="3"/>
  <c r="T45" i="3"/>
  <c r="T47" i="3"/>
  <c r="T49" i="3"/>
  <c r="T51" i="3"/>
  <c r="T53" i="3"/>
  <c r="T55" i="3"/>
  <c r="T57" i="3"/>
  <c r="T59" i="3"/>
  <c r="T61" i="3"/>
  <c r="T63" i="3"/>
  <c r="T65" i="3"/>
  <c r="T73" i="3"/>
  <c r="T75" i="3"/>
  <c r="T15" i="3"/>
  <c r="T17" i="3"/>
  <c r="T19" i="3"/>
  <c r="T21" i="3"/>
  <c r="T23" i="3"/>
  <c r="T25" i="3"/>
  <c r="T27" i="3"/>
  <c r="T29" i="3"/>
  <c r="T31" i="3"/>
  <c r="T39" i="3"/>
  <c r="T41" i="3"/>
  <c r="T13" i="3"/>
  <c r="T11" i="3"/>
  <c r="T9" i="3"/>
  <c r="R13" i="3"/>
  <c r="R15" i="3"/>
  <c r="R17" i="3"/>
  <c r="R19" i="3"/>
  <c r="R21" i="3"/>
  <c r="R23" i="3"/>
  <c r="R25" i="3"/>
  <c r="R27" i="3"/>
  <c r="R29" i="3"/>
  <c r="R31" i="3"/>
  <c r="R39" i="3"/>
  <c r="R41" i="3"/>
  <c r="R43" i="3"/>
  <c r="R45" i="3"/>
  <c r="R47" i="3"/>
  <c r="R49" i="3"/>
  <c r="R51" i="3"/>
  <c r="R53" i="3"/>
  <c r="R55" i="3"/>
  <c r="R57" i="3"/>
  <c r="R59" i="3"/>
  <c r="R61" i="3"/>
  <c r="R63" i="3"/>
  <c r="R65" i="3"/>
  <c r="R73" i="3"/>
  <c r="R75" i="3"/>
  <c r="R11" i="3"/>
  <c r="R9" i="3"/>
  <c r="J77" i="3" l="1"/>
  <c r="H77" i="3"/>
  <c r="H78" i="3" s="1"/>
  <c r="H79" i="3" s="1"/>
  <c r="J78" i="3"/>
  <c r="J79" i="3" s="1"/>
  <c r="G77" i="3"/>
  <c r="L77" i="3"/>
  <c r="L78" i="3" s="1"/>
  <c r="L79" i="3" s="1"/>
  <c r="N77" i="3"/>
  <c r="N78" i="3" s="1"/>
  <c r="N79" i="3" s="1"/>
  <c r="O77" i="3"/>
  <c r="O78" i="3" s="1"/>
  <c r="O79" i="3" s="1"/>
  <c r="P77" i="3"/>
  <c r="P78" i="3" s="1"/>
  <c r="P79" i="3" s="1"/>
  <c r="Q77" i="3"/>
  <c r="Q78" i="3" s="1"/>
  <c r="Q79" i="3" s="1"/>
  <c r="V77" i="3"/>
  <c r="V78" i="3" s="1"/>
  <c r="V79" i="3" s="1"/>
  <c r="W77" i="3"/>
  <c r="W78" i="3" s="1"/>
  <c r="W79" i="3" s="1"/>
  <c r="S77" i="3"/>
  <c r="S78" i="3" s="1"/>
  <c r="S79" i="3" s="1"/>
  <c r="U77" i="3"/>
  <c r="U78" i="3" s="1"/>
  <c r="U79" i="3" s="1"/>
  <c r="F77" i="3"/>
  <c r="F78" i="3" s="1"/>
  <c r="F79" i="3" s="1"/>
  <c r="R78" i="3"/>
  <c r="R79" i="3" s="1"/>
  <c r="G78" i="3"/>
  <c r="G79" i="3" s="1"/>
</calcChain>
</file>

<file path=xl/sharedStrings.xml><?xml version="1.0" encoding="utf-8"?>
<sst xmlns="http://schemas.openxmlformats.org/spreadsheetml/2006/main" count="205" uniqueCount="63">
  <si>
    <t>（人）</t>
  </si>
  <si>
    <t>性別</t>
  </si>
  <si>
    <t>年齢（歳）</t>
  </si>
  <si>
    <t>人数</t>
  </si>
  <si>
    <t>エネルギー</t>
  </si>
  <si>
    <t>kcal</t>
  </si>
  <si>
    <t>ｇ</t>
  </si>
  <si>
    <t>ｍｇ</t>
  </si>
  <si>
    <t>Ⅱ</t>
  </si>
  <si>
    <t>Ⅲ</t>
  </si>
  <si>
    <t>男</t>
  </si>
  <si>
    <t>女</t>
    <rPh sb="0" eb="1">
      <t>オンナ</t>
    </rPh>
    <phoneticPr fontId="2"/>
  </si>
  <si>
    <t>総合計（ｱ)</t>
    <rPh sb="0" eb="3">
      <t>ソウゴウケイ</t>
    </rPh>
    <phoneticPr fontId="2"/>
  </si>
  <si>
    <t>たんぱく質</t>
    <rPh sb="4" eb="5">
      <t>シツ</t>
    </rPh>
    <phoneticPr fontId="2"/>
  </si>
  <si>
    <t>鉄</t>
    <rPh sb="0" eb="1">
      <t>テツ</t>
    </rPh>
    <phoneticPr fontId="2"/>
  </si>
  <si>
    <t>ビタミンA</t>
    <phoneticPr fontId="2"/>
  </si>
  <si>
    <t>ビタミンC</t>
    <phoneticPr fontId="2"/>
  </si>
  <si>
    <t>食物繊維</t>
    <rPh sb="0" eb="2">
      <t>ショクモツ</t>
    </rPh>
    <rPh sb="2" eb="4">
      <t>センイ</t>
    </rPh>
    <phoneticPr fontId="2"/>
  </si>
  <si>
    <t>脂  質</t>
    <phoneticPr fontId="2"/>
  </si>
  <si>
    <t>カルシウム</t>
    <phoneticPr fontId="2"/>
  </si>
  <si>
    <r>
      <t>ビタミンB</t>
    </r>
    <r>
      <rPr>
        <vertAlign val="subscript"/>
        <sz val="12"/>
        <rFont val="ＭＳ ゴシック"/>
        <family val="3"/>
        <charset val="128"/>
      </rPr>
      <t>１</t>
    </r>
    <phoneticPr fontId="2"/>
  </si>
  <si>
    <r>
      <t>ビタミンB</t>
    </r>
    <r>
      <rPr>
        <vertAlign val="subscript"/>
        <sz val="12"/>
        <rFont val="ＭＳ ゴシック"/>
        <family val="3"/>
        <charset val="128"/>
      </rPr>
      <t>２</t>
    </r>
    <phoneticPr fontId="2"/>
  </si>
  <si>
    <t>　施　設　名</t>
    <rPh sb="1" eb="2">
      <t>シ</t>
    </rPh>
    <rPh sb="3" eb="4">
      <t>セツ</t>
    </rPh>
    <rPh sb="5" eb="6">
      <t>メイ</t>
    </rPh>
    <phoneticPr fontId="2"/>
  </si>
  <si>
    <t>身体　活動　レベル</t>
    <rPh sb="0" eb="2">
      <t>シンタイ</t>
    </rPh>
    <phoneticPr fontId="2"/>
  </si>
  <si>
    <t>推奨量</t>
    <rPh sb="0" eb="2">
      <t>スイショウ</t>
    </rPh>
    <rPh sb="2" eb="3">
      <t>リョウ</t>
    </rPh>
    <phoneticPr fontId="2"/>
  </si>
  <si>
    <t>目標量</t>
    <rPh sb="0" eb="2">
      <t>モクヒョウ</t>
    </rPh>
    <rPh sb="2" eb="3">
      <t>リョウ</t>
    </rPh>
    <phoneticPr fontId="2"/>
  </si>
  <si>
    <t>１人１日当たり（ｲ)</t>
    <rPh sb="0" eb="2">
      <t>ヒトリ</t>
    </rPh>
    <rPh sb="2" eb="4">
      <t>イチニチ</t>
    </rPh>
    <rPh sb="4" eb="5">
      <t>ア</t>
    </rPh>
    <phoneticPr fontId="2"/>
  </si>
  <si>
    <t>給　　　与</t>
    <rPh sb="0" eb="1">
      <t>キュウ</t>
    </rPh>
    <rPh sb="4" eb="5">
      <t>アタ</t>
    </rPh>
    <phoneticPr fontId="2"/>
  </si>
  <si>
    <t>栄養目標量</t>
    <rPh sb="0" eb="2">
      <t>エイヨウ</t>
    </rPh>
    <rPh sb="2" eb="4">
      <t>モクヒョウ</t>
    </rPh>
    <rPh sb="4" eb="5">
      <t>リョウ</t>
    </rPh>
    <phoneticPr fontId="2"/>
  </si>
  <si>
    <t xml:space="preserve"> 給与栄養目標量算出表（その2）</t>
    <rPh sb="1" eb="3">
      <t>キュウヨ</t>
    </rPh>
    <rPh sb="3" eb="5">
      <t>エイヨウ</t>
    </rPh>
    <rPh sb="5" eb="7">
      <t>モクヒョウ</t>
    </rPh>
    <rPh sb="7" eb="8">
      <t>リョウ</t>
    </rPh>
    <rPh sb="8" eb="10">
      <t>サンシュツ</t>
    </rPh>
    <rPh sb="10" eb="11">
      <t>ヒョウ</t>
    </rPh>
    <phoneticPr fontId="2"/>
  </si>
  <si>
    <t>○　総合計（ア）÷総人数が給与栄養目標量　1人１日当たり（イ）となる。</t>
    <rPh sb="2" eb="3">
      <t>ソウ</t>
    </rPh>
    <rPh sb="3" eb="5">
      <t>ゴウケイ</t>
    </rPh>
    <rPh sb="9" eb="10">
      <t>ソウ</t>
    </rPh>
    <rPh sb="10" eb="12">
      <t>ニンズウ</t>
    </rPh>
    <rPh sb="13" eb="15">
      <t>キュウヨ</t>
    </rPh>
    <rPh sb="15" eb="17">
      <t>エイヨウ</t>
    </rPh>
    <rPh sb="17" eb="19">
      <t>モクヒョウ</t>
    </rPh>
    <rPh sb="19" eb="20">
      <t>リョウ</t>
    </rPh>
    <rPh sb="21" eb="23">
      <t>ヒトリ</t>
    </rPh>
    <rPh sb="23" eb="25">
      <t>イチニチ</t>
    </rPh>
    <rPh sb="25" eb="26">
      <t>ア</t>
    </rPh>
    <phoneticPr fontId="2"/>
  </si>
  <si>
    <t>推定エネルギー必要量</t>
    <rPh sb="0" eb="2">
      <t>スイテイ</t>
    </rPh>
    <rPh sb="7" eb="9">
      <t>ヒツヨウ</t>
    </rPh>
    <rPh sb="9" eb="10">
      <t>リョウ</t>
    </rPh>
    <phoneticPr fontId="2"/>
  </si>
  <si>
    <t>○　１人１日当たりの給与栄養目標量（イ）から給食で提供する給与栄養目標量（ウ）を算出する。</t>
    <rPh sb="3" eb="4">
      <t>ニン</t>
    </rPh>
    <rPh sb="5" eb="6">
      <t>ニチ</t>
    </rPh>
    <rPh sb="6" eb="7">
      <t>ア</t>
    </rPh>
    <rPh sb="10" eb="12">
      <t>キュウヨ</t>
    </rPh>
    <rPh sb="12" eb="14">
      <t>エイヨウ</t>
    </rPh>
    <rPh sb="14" eb="16">
      <t>モクヒョウ</t>
    </rPh>
    <rPh sb="16" eb="17">
      <t>リョウ</t>
    </rPh>
    <rPh sb="22" eb="24">
      <t>キュウショク</t>
    </rPh>
    <rPh sb="25" eb="27">
      <t>テイキョウ</t>
    </rPh>
    <rPh sb="29" eb="31">
      <t>キュウヨ</t>
    </rPh>
    <rPh sb="31" eb="33">
      <t>エイヨウ</t>
    </rPh>
    <rPh sb="33" eb="35">
      <t>モクヒョウ</t>
    </rPh>
    <rPh sb="35" eb="36">
      <t>リョウ</t>
    </rPh>
    <rPh sb="40" eb="42">
      <t>サンシュツ</t>
    </rPh>
    <phoneticPr fontId="2"/>
  </si>
  <si>
    <t>　　昼食のみ（夕食のみ）の提供は（イ）の４０％、朝食と夕食（又は昼食）のを提供は（イ）の６５％、昼食と夕食（又は昼食）の提供は（イ）の７５％を目安とする。</t>
    <rPh sb="2" eb="4">
      <t>チュウショク</t>
    </rPh>
    <rPh sb="7" eb="9">
      <t>ユウショク</t>
    </rPh>
    <rPh sb="13" eb="15">
      <t>テイキョウ</t>
    </rPh>
    <rPh sb="24" eb="26">
      <t>チョウショク</t>
    </rPh>
    <rPh sb="27" eb="29">
      <t>ユウショク</t>
    </rPh>
    <rPh sb="30" eb="31">
      <t>マタ</t>
    </rPh>
    <rPh sb="32" eb="34">
      <t>チュウショク</t>
    </rPh>
    <rPh sb="37" eb="39">
      <t>テイキョウ</t>
    </rPh>
    <rPh sb="48" eb="50">
      <t>チュウショク</t>
    </rPh>
    <rPh sb="51" eb="53">
      <t>ユウショク</t>
    </rPh>
    <rPh sb="54" eb="55">
      <t>マタ</t>
    </rPh>
    <rPh sb="56" eb="58">
      <t>チュウショク</t>
    </rPh>
    <rPh sb="60" eb="62">
      <t>テイキョウ</t>
    </rPh>
    <rPh sb="71" eb="73">
      <t>メヤス</t>
    </rPh>
    <phoneticPr fontId="2"/>
  </si>
  <si>
    <t>～</t>
    <phoneticPr fontId="2"/>
  </si>
  <si>
    <t>(食塩相当量）</t>
    <rPh sb="1" eb="3">
      <t>ショクエン</t>
    </rPh>
    <rPh sb="3" eb="5">
      <t>ソウトウ</t>
    </rPh>
    <rPh sb="5" eb="6">
      <t>リョウ</t>
    </rPh>
    <phoneticPr fontId="2"/>
  </si>
  <si>
    <t>カリウム</t>
    <phoneticPr fontId="2"/>
  </si>
  <si>
    <t>ナトリウム</t>
    <phoneticPr fontId="2"/>
  </si>
  <si>
    <t>～</t>
  </si>
  <si>
    <t>(</t>
  </si>
  <si>
    <t>)</t>
  </si>
  <si>
    <t>)</t>
    <phoneticPr fontId="2"/>
  </si>
  <si>
    <t>(</t>
    <phoneticPr fontId="2"/>
  </si>
  <si>
    <t>)</t>
    <phoneticPr fontId="2"/>
  </si>
  <si>
    <t>ｇ</t>
    <phoneticPr fontId="2"/>
  </si>
  <si>
    <t>１５～１７</t>
    <phoneticPr fontId="2"/>
  </si>
  <si>
    <t>Ⅰ</t>
    <phoneticPr fontId="2"/>
  </si>
  <si>
    <t>～</t>
    <phoneticPr fontId="2"/>
  </si>
  <si>
    <t>１８～２９</t>
    <phoneticPr fontId="2"/>
  </si>
  <si>
    <t>３０～４９</t>
    <phoneticPr fontId="2"/>
  </si>
  <si>
    <t xml:space="preserve">(ｳ) </t>
    <phoneticPr fontId="2"/>
  </si>
  <si>
    <t>％</t>
    <phoneticPr fontId="2"/>
  </si>
  <si>
    <t>（</t>
    <phoneticPr fontId="2"/>
  </si>
  <si>
    <t>)</t>
    <phoneticPr fontId="2"/>
  </si>
  <si>
    <t>○　ナトリウムの欄は（食塩相当量）ｇで記載してある。ナトリウム値は、食塩相当量×１０００÷２．５４でおおよそ計算できる。</t>
    <rPh sb="8" eb="9">
      <t>ラン</t>
    </rPh>
    <rPh sb="11" eb="13">
      <t>ショクエン</t>
    </rPh>
    <rPh sb="13" eb="15">
      <t>ソウトウ</t>
    </rPh>
    <rPh sb="15" eb="16">
      <t>リョウ</t>
    </rPh>
    <rPh sb="19" eb="21">
      <t>キサイ</t>
    </rPh>
    <rPh sb="31" eb="32">
      <t>アタイ</t>
    </rPh>
    <rPh sb="34" eb="36">
      <t>ショクエン</t>
    </rPh>
    <rPh sb="36" eb="38">
      <t>ソウトウ</t>
    </rPh>
    <rPh sb="38" eb="39">
      <t>リョウ</t>
    </rPh>
    <rPh sb="54" eb="56">
      <t>ケイサン</t>
    </rPh>
    <phoneticPr fontId="2"/>
  </si>
  <si>
    <t>(レチノール活性当量）</t>
    <rPh sb="6" eb="8">
      <t>カッセイ</t>
    </rPh>
    <rPh sb="8" eb="9">
      <t>トウ</t>
    </rPh>
    <rPh sb="9" eb="10">
      <t>リョウ</t>
    </rPh>
    <phoneticPr fontId="2"/>
  </si>
  <si>
    <t>μｇＲＡＥ</t>
    <phoneticPr fontId="2"/>
  </si>
  <si>
    <t>○　＊の鉄は月経なしの値を用いている。必要に応じて月経ありの値に修正して計算する。</t>
    <phoneticPr fontId="2"/>
  </si>
  <si>
    <t>６５～７４</t>
    <phoneticPr fontId="2"/>
  </si>
  <si>
    <t>７５以上</t>
    <rPh sb="2" eb="4">
      <t>イジョウ</t>
    </rPh>
    <phoneticPr fontId="2"/>
  </si>
  <si>
    <t>５０～６４</t>
    <phoneticPr fontId="2"/>
  </si>
  <si>
    <t>[上記の数値は、日本人の食事摂取基準（2020年版）による。]</t>
    <rPh sb="1" eb="3">
      <t>ジョウキ</t>
    </rPh>
    <rPh sb="4" eb="6">
      <t>スウチ</t>
    </rPh>
    <rPh sb="8" eb="11">
      <t>ニホンジン</t>
    </rPh>
    <rPh sb="12" eb="13">
      <t>ショク</t>
    </rPh>
    <rPh sb="13" eb="14">
      <t>ジ</t>
    </rPh>
    <rPh sb="14" eb="16">
      <t>セッシュ</t>
    </rPh>
    <rPh sb="16" eb="18">
      <t>キジュン</t>
    </rPh>
    <rPh sb="23" eb="24">
      <t>ネン</t>
    </rPh>
    <rPh sb="24" eb="25">
      <t>ハン</t>
    </rPh>
    <phoneticPr fontId="2"/>
  </si>
  <si>
    <t>６５～７４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</si>
</sst>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 "/>
    <numFmt numFmtId="177" formatCode="0.0_);[Red]\(0.0\)"/>
    <numFmt numFmtId="178" formatCode="0_ "/>
    <numFmt numFmtId="179" formatCode="0_);[Red]\(0\)"/>
    <numFmt numFmtId="180" formatCode="0.00_);[Red]\(0.00\)"/>
    <numFmt numFmtId="181" formatCode="#,##0.0;[Red]\-#,##0.0"/>
    <numFmt numFmtId="182" formatCode="0.000_);[Red]\(0.000\)"/>
  </numFmts>
  <fonts count="1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2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vertAlign val="subscript"/>
      <sz val="12"/>
      <name val="ＭＳ ゴシック"/>
      <family val="3"/>
      <charset val="128"/>
    </font>
    <font>
      <sz val="18"/>
      <name val="ＭＳ Ｐゴシック"/>
      <family val="3"/>
      <charset val="128"/>
    </font>
    <font>
      <sz val="1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4">
    <xf numFmtId="0" fontId="0" fillId="0" borderId="0" xfId="0"/>
    <xf numFmtId="0" fontId="9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center" shrinkToFit="1"/>
    </xf>
    <xf numFmtId="0" fontId="6" fillId="0" borderId="8" xfId="0" applyFont="1" applyFill="1" applyBorder="1" applyAlignment="1">
      <alignment horizontal="center" shrinkToFit="1"/>
    </xf>
    <xf numFmtId="0" fontId="6" fillId="0" borderId="0" xfId="0" applyFont="1" applyFill="1"/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top" shrinkToFit="1"/>
    </xf>
    <xf numFmtId="0" fontId="4" fillId="0" borderId="0" xfId="0" applyFont="1" applyFill="1" applyBorder="1" applyAlignment="1" applyProtection="1">
      <alignment horizontal="left" vertical="center"/>
    </xf>
    <xf numFmtId="177" fontId="5" fillId="0" borderId="0" xfId="0" applyNumberFormat="1" applyFont="1" applyFill="1" applyBorder="1" applyAlignment="1">
      <alignment horizontal="left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12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right"/>
    </xf>
    <xf numFmtId="177" fontId="6" fillId="0" borderId="7" xfId="0" applyNumberFormat="1" applyFont="1" applyFill="1" applyBorder="1" applyAlignment="1">
      <alignment horizontal="center" shrinkToFit="1"/>
    </xf>
    <xf numFmtId="0" fontId="6" fillId="0" borderId="15" xfId="0" applyFont="1" applyFill="1" applyBorder="1" applyAlignment="1" applyProtection="1">
      <alignment horizontal="right"/>
    </xf>
    <xf numFmtId="0" fontId="8" fillId="0" borderId="3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right"/>
    </xf>
    <xf numFmtId="0" fontId="13" fillId="0" borderId="14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top"/>
    </xf>
    <xf numFmtId="0" fontId="6" fillId="0" borderId="39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177" fontId="0" fillId="0" borderId="0" xfId="0" applyNumberFormat="1" applyFont="1" applyFill="1" applyAlignment="1">
      <alignment horizontal="left"/>
    </xf>
    <xf numFmtId="0" fontId="0" fillId="0" borderId="31" xfId="0" applyFont="1" applyFill="1" applyBorder="1" applyAlignment="1" applyProtection="1">
      <alignment horizontal="center" vertical="center" wrapText="1"/>
    </xf>
    <xf numFmtId="0" fontId="0" fillId="0" borderId="38" xfId="0" applyFont="1" applyFill="1" applyBorder="1" applyAlignment="1">
      <alignment horizontal="center"/>
    </xf>
    <xf numFmtId="177" fontId="14" fillId="0" borderId="20" xfId="0" applyNumberFormat="1" applyFont="1" applyFill="1" applyBorder="1" applyAlignment="1">
      <alignment horizontal="left" vertical="top" shrinkToFit="1"/>
    </xf>
    <xf numFmtId="0" fontId="8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177" fontId="14" fillId="0" borderId="10" xfId="0" applyNumberFormat="1" applyFont="1" applyFill="1" applyBorder="1" applyAlignment="1">
      <alignment horizontal="left" vertical="top" shrinkToFit="1"/>
    </xf>
    <xf numFmtId="0" fontId="0" fillId="0" borderId="6" xfId="0" applyFont="1" applyFill="1" applyBorder="1"/>
    <xf numFmtId="179" fontId="14" fillId="0" borderId="20" xfId="1" applyNumberFormat="1" applyFont="1" applyFill="1" applyBorder="1" applyAlignment="1">
      <alignment horizontal="left" vertical="top" shrinkToFit="1"/>
    </xf>
    <xf numFmtId="0" fontId="15" fillId="0" borderId="24" xfId="0" applyFont="1" applyFill="1" applyBorder="1" applyAlignment="1">
      <alignment horizontal="center" vertical="center"/>
    </xf>
    <xf numFmtId="179" fontId="14" fillId="0" borderId="2" xfId="1" applyNumberFormat="1" applyFont="1" applyFill="1" applyBorder="1" applyAlignment="1">
      <alignment horizontal="left" vertical="top" shrinkToFit="1"/>
    </xf>
    <xf numFmtId="179" fontId="14" fillId="0" borderId="26" xfId="1" applyNumberFormat="1" applyFont="1" applyFill="1" applyBorder="1" applyAlignment="1">
      <alignment vertical="top" shrinkToFit="1"/>
    </xf>
    <xf numFmtId="179" fontId="14" fillId="0" borderId="3" xfId="1" applyNumberFormat="1" applyFont="1" applyFill="1" applyBorder="1" applyAlignment="1">
      <alignment horizontal="center" vertical="top" shrinkToFit="1"/>
    </xf>
    <xf numFmtId="179" fontId="14" fillId="0" borderId="1" xfId="1" applyNumberFormat="1" applyFont="1" applyFill="1" applyBorder="1" applyAlignment="1">
      <alignment horizontal="left" vertical="top" shrinkToFit="1"/>
    </xf>
    <xf numFmtId="176" fontId="14" fillId="0" borderId="26" xfId="0" applyNumberFormat="1" applyFont="1" applyFill="1" applyBorder="1" applyAlignment="1" applyProtection="1">
      <alignment horizontal="right" vertical="top" shrinkToFit="1"/>
    </xf>
    <xf numFmtId="177" fontId="14" fillId="0" borderId="3" xfId="1" applyNumberFormat="1" applyFont="1" applyFill="1" applyBorder="1" applyAlignment="1">
      <alignment horizontal="center" vertical="top" shrinkToFit="1"/>
    </xf>
    <xf numFmtId="176" fontId="14" fillId="0" borderId="1" xfId="0" applyNumberFormat="1" applyFont="1" applyFill="1" applyBorder="1" applyAlignment="1" applyProtection="1">
      <alignment horizontal="left" vertical="top" shrinkToFit="1"/>
    </xf>
    <xf numFmtId="177" fontId="14" fillId="0" borderId="2" xfId="0" applyNumberFormat="1" applyFont="1" applyFill="1" applyBorder="1" applyAlignment="1">
      <alignment horizontal="left" vertical="top" shrinkToFit="1"/>
    </xf>
    <xf numFmtId="182" fontId="14" fillId="0" borderId="2" xfId="1" applyNumberFormat="1" applyFont="1" applyFill="1" applyBorder="1" applyAlignment="1">
      <alignment horizontal="left" vertical="top" shrinkToFit="1"/>
    </xf>
    <xf numFmtId="179" fontId="14" fillId="0" borderId="32" xfId="0" applyNumberFormat="1" applyFont="1" applyFill="1" applyBorder="1" applyAlignment="1">
      <alignment horizontal="left" vertical="top" shrinkToFit="1"/>
    </xf>
    <xf numFmtId="0" fontId="15" fillId="0" borderId="0" xfId="0" applyFont="1" applyFill="1"/>
    <xf numFmtId="0" fontId="15" fillId="0" borderId="9" xfId="0" applyFont="1" applyFill="1" applyBorder="1" applyAlignment="1">
      <alignment horizontal="center" vertical="center"/>
    </xf>
    <xf numFmtId="179" fontId="16" fillId="0" borderId="18" xfId="1" applyNumberFormat="1" applyFont="1" applyFill="1" applyBorder="1" applyAlignment="1">
      <alignment horizontal="right" shrinkToFit="1"/>
    </xf>
    <xf numFmtId="179" fontId="14" fillId="0" borderId="10" xfId="1" applyNumberFormat="1" applyFont="1" applyFill="1" applyBorder="1" applyAlignment="1">
      <alignment horizontal="right" shrinkToFit="1"/>
    </xf>
    <xf numFmtId="179" fontId="16" fillId="0" borderId="21" xfId="1" applyNumberFormat="1" applyFont="1" applyFill="1" applyBorder="1" applyAlignment="1">
      <alignment horizontal="right" shrinkToFit="1"/>
    </xf>
    <xf numFmtId="179" fontId="14" fillId="0" borderId="19" xfId="1" applyNumberFormat="1" applyFont="1" applyFill="1" applyBorder="1" applyAlignment="1">
      <alignment horizontal="center" shrinkToFit="1"/>
    </xf>
    <xf numFmtId="179" fontId="16" fillId="0" borderId="27" xfId="1" applyNumberFormat="1" applyFont="1" applyFill="1" applyBorder="1" applyAlignment="1">
      <alignment horizontal="right" shrinkToFit="1"/>
    </xf>
    <xf numFmtId="179" fontId="16" fillId="0" borderId="11" xfId="1" applyNumberFormat="1" applyFont="1" applyFill="1" applyBorder="1" applyAlignment="1">
      <alignment horizontal="right" shrinkToFit="1"/>
    </xf>
    <xf numFmtId="179" fontId="16" fillId="0" borderId="0" xfId="1" applyNumberFormat="1" applyFont="1" applyFill="1" applyBorder="1" applyAlignment="1">
      <alignment horizontal="center" shrinkToFit="1"/>
    </xf>
    <xf numFmtId="179" fontId="16" fillId="0" borderId="12" xfId="1" applyNumberFormat="1" applyFont="1" applyFill="1" applyBorder="1" applyAlignment="1">
      <alignment horizontal="right" shrinkToFit="1"/>
    </xf>
    <xf numFmtId="179" fontId="14" fillId="0" borderId="10" xfId="1" applyNumberFormat="1" applyFont="1" applyFill="1" applyBorder="1" applyAlignment="1">
      <alignment horizontal="left" vertical="top" shrinkToFit="1"/>
    </xf>
    <xf numFmtId="182" fontId="14" fillId="0" borderId="10" xfId="1" applyNumberFormat="1" applyFont="1" applyFill="1" applyBorder="1" applyAlignment="1">
      <alignment horizontal="left" vertical="top" shrinkToFit="1"/>
    </xf>
    <xf numFmtId="177" fontId="16" fillId="0" borderId="18" xfId="1" applyNumberFormat="1" applyFont="1" applyFill="1" applyBorder="1" applyAlignment="1">
      <alignment horizontal="right" shrinkToFit="1"/>
    </xf>
    <xf numFmtId="179" fontId="14" fillId="0" borderId="22" xfId="0" applyNumberFormat="1" applyFont="1" applyFill="1" applyBorder="1" applyAlignment="1">
      <alignment horizontal="left" shrinkToFit="1"/>
    </xf>
    <xf numFmtId="179" fontId="14" fillId="0" borderId="11" xfId="1" applyNumberFormat="1" applyFont="1" applyFill="1" applyBorder="1" applyAlignment="1">
      <alignment vertical="top" shrinkToFit="1"/>
    </xf>
    <xf numFmtId="179" fontId="14" fillId="0" borderId="0" xfId="1" applyNumberFormat="1" applyFont="1" applyFill="1" applyBorder="1" applyAlignment="1">
      <alignment horizontal="center" vertical="top" shrinkToFit="1"/>
    </xf>
    <xf numFmtId="179" fontId="14" fillId="0" borderId="12" xfId="1" applyNumberFormat="1" applyFont="1" applyFill="1" applyBorder="1" applyAlignment="1">
      <alignment horizontal="left" vertical="top" shrinkToFit="1"/>
    </xf>
    <xf numFmtId="179" fontId="14" fillId="0" borderId="11" xfId="1" applyNumberFormat="1" applyFont="1" applyFill="1" applyBorder="1" applyAlignment="1">
      <alignment horizontal="left" vertical="top" shrinkToFit="1"/>
    </xf>
    <xf numFmtId="179" fontId="14" fillId="0" borderId="10" xfId="1" applyNumberFormat="1" applyFont="1" applyFill="1" applyBorder="1" applyAlignment="1">
      <alignment horizontal="left" shrinkToFit="1"/>
    </xf>
    <xf numFmtId="177" fontId="14" fillId="0" borderId="10" xfId="0" applyNumberFormat="1" applyFont="1" applyFill="1" applyBorder="1" applyAlignment="1">
      <alignment horizontal="left" shrinkToFit="1"/>
    </xf>
    <xf numFmtId="182" fontId="14" fillId="0" borderId="10" xfId="1" applyNumberFormat="1" applyFont="1" applyFill="1" applyBorder="1" applyAlignment="1">
      <alignment horizontal="left" shrinkToFit="1"/>
    </xf>
    <xf numFmtId="182" fontId="16" fillId="0" borderId="10" xfId="1" applyNumberFormat="1" applyFont="1" applyFill="1" applyBorder="1" applyAlignment="1">
      <alignment horizontal="right" shrinkToFit="1"/>
    </xf>
    <xf numFmtId="177" fontId="16" fillId="0" borderId="19" xfId="1" applyNumberFormat="1" applyFont="1" applyFill="1" applyBorder="1" applyAlignment="1">
      <alignment horizontal="center" shrinkToFit="1"/>
    </xf>
    <xf numFmtId="179" fontId="16" fillId="0" borderId="13" xfId="1" applyNumberFormat="1" applyFont="1" applyFill="1" applyBorder="1" applyAlignment="1">
      <alignment horizontal="right" shrinkToFit="1"/>
    </xf>
    <xf numFmtId="177" fontId="14" fillId="0" borderId="28" xfId="1" applyNumberFormat="1" applyFont="1" applyFill="1" applyBorder="1" applyAlignment="1">
      <alignment horizontal="center" vertical="top" shrinkToFit="1"/>
    </xf>
    <xf numFmtId="179" fontId="14" fillId="0" borderId="0" xfId="1" applyNumberFormat="1" applyFont="1" applyFill="1" applyBorder="1" applyAlignment="1">
      <alignment horizontal="left" vertical="top" shrinkToFit="1"/>
    </xf>
    <xf numFmtId="179" fontId="14" fillId="0" borderId="23" xfId="1" applyNumberFormat="1" applyFont="1" applyFill="1" applyBorder="1" applyAlignment="1">
      <alignment horizontal="left" vertical="top" shrinkToFit="1"/>
    </xf>
    <xf numFmtId="179" fontId="14" fillId="0" borderId="22" xfId="0" applyNumberFormat="1" applyFont="1" applyFill="1" applyBorder="1" applyAlignment="1">
      <alignment horizontal="left" vertical="top" shrinkToFit="1"/>
    </xf>
    <xf numFmtId="179" fontId="16" fillId="0" borderId="0" xfId="1" applyNumberFormat="1" applyFont="1" applyFill="1" applyBorder="1" applyAlignment="1">
      <alignment horizontal="right" shrinkToFit="1"/>
    </xf>
    <xf numFmtId="177" fontId="14" fillId="0" borderId="10" xfId="0" applyNumberFormat="1" applyFont="1" applyFill="1" applyBorder="1" applyAlignment="1">
      <alignment horizontal="right" vertical="top" shrinkToFit="1"/>
    </xf>
    <xf numFmtId="179" fontId="14" fillId="0" borderId="11" xfId="1" applyNumberFormat="1" applyFont="1" applyFill="1" applyBorder="1" applyAlignment="1">
      <alignment horizontal="left" shrinkToFit="1"/>
    </xf>
    <xf numFmtId="179" fontId="14" fillId="0" borderId="28" xfId="1" applyNumberFormat="1" applyFont="1" applyFill="1" applyBorder="1" applyAlignment="1">
      <alignment horizontal="center" vertical="top" shrinkToFit="1"/>
    </xf>
    <xf numFmtId="177" fontId="14" fillId="0" borderId="0" xfId="1" applyNumberFormat="1" applyFont="1" applyFill="1" applyBorder="1" applyAlignment="1">
      <alignment horizontal="center" vertical="top" shrinkToFit="1"/>
    </xf>
    <xf numFmtId="0" fontId="16" fillId="0" borderId="9" xfId="0" applyFont="1" applyFill="1" applyBorder="1" applyAlignment="1">
      <alignment horizontal="center" vertical="center"/>
    </xf>
    <xf numFmtId="177" fontId="14" fillId="0" borderId="23" xfId="0" applyNumberFormat="1" applyFont="1" applyFill="1" applyBorder="1" applyAlignment="1">
      <alignment horizontal="left" vertical="top" shrinkToFit="1"/>
    </xf>
    <xf numFmtId="177" fontId="14" fillId="0" borderId="11" xfId="0" applyNumberFormat="1" applyFont="1" applyFill="1" applyBorder="1" applyAlignment="1">
      <alignment horizontal="left" vertical="top" shrinkToFit="1"/>
    </xf>
    <xf numFmtId="0" fontId="15" fillId="0" borderId="25" xfId="0" applyFont="1" applyFill="1" applyBorder="1" applyAlignment="1">
      <alignment horizontal="center" vertical="center"/>
    </xf>
    <xf numFmtId="179" fontId="16" fillId="0" borderId="7" xfId="1" applyNumberFormat="1" applyFont="1" applyFill="1" applyBorder="1" applyAlignment="1">
      <alignment horizontal="right" shrinkToFit="1"/>
    </xf>
    <xf numFmtId="179" fontId="16" fillId="0" borderId="29" xfId="1" applyNumberFormat="1" applyFont="1" applyFill="1" applyBorder="1" applyAlignment="1">
      <alignment horizontal="right" shrinkToFit="1"/>
    </xf>
    <xf numFmtId="179" fontId="14" fillId="0" borderId="31" xfId="1" applyNumberFormat="1" applyFont="1" applyFill="1" applyBorder="1" applyAlignment="1">
      <alignment horizontal="center" shrinkToFit="1"/>
    </xf>
    <xf numFmtId="179" fontId="16" fillId="0" borderId="15" xfId="1" applyNumberFormat="1" applyFont="1" applyFill="1" applyBorder="1" applyAlignment="1">
      <alignment horizontal="right" shrinkToFit="1"/>
    </xf>
    <xf numFmtId="179" fontId="16" fillId="0" borderId="31" xfId="1" applyNumberFormat="1" applyFont="1" applyFill="1" applyBorder="1" applyAlignment="1">
      <alignment horizontal="right" shrinkToFit="1"/>
    </xf>
    <xf numFmtId="182" fontId="14" fillId="0" borderId="7" xfId="1" applyNumberFormat="1" applyFont="1" applyFill="1" applyBorder="1" applyAlignment="1">
      <alignment horizontal="left" shrinkToFit="1"/>
    </xf>
    <xf numFmtId="177" fontId="16" fillId="0" borderId="7" xfId="1" applyNumberFormat="1" applyFont="1" applyFill="1" applyBorder="1" applyAlignment="1">
      <alignment horizontal="right" shrinkToFit="1"/>
    </xf>
    <xf numFmtId="182" fontId="16" fillId="0" borderId="7" xfId="1" applyNumberFormat="1" applyFont="1" applyFill="1" applyBorder="1" applyAlignment="1">
      <alignment horizontal="right" shrinkToFit="1"/>
    </xf>
    <xf numFmtId="179" fontId="16" fillId="0" borderId="8" xfId="1" applyNumberFormat="1" applyFont="1" applyFill="1" applyBorder="1" applyAlignment="1">
      <alignment horizontal="right" shrinkToFit="1"/>
    </xf>
    <xf numFmtId="179" fontId="14" fillId="0" borderId="18" xfId="1" applyNumberFormat="1" applyFont="1" applyFill="1" applyBorder="1" applyAlignment="1">
      <alignment horizontal="right" shrinkToFit="1"/>
    </xf>
    <xf numFmtId="177" fontId="16" fillId="0" borderId="27" xfId="1" applyNumberFormat="1" applyFont="1" applyFill="1" applyBorder="1" applyAlignment="1">
      <alignment horizontal="right" shrinkToFit="1"/>
    </xf>
    <xf numFmtId="179" fontId="14" fillId="0" borderId="11" xfId="1" applyNumberFormat="1" applyFont="1" applyFill="1" applyBorder="1" applyAlignment="1">
      <alignment horizontal="right" vertical="top" shrinkToFit="1"/>
    </xf>
    <xf numFmtId="179" fontId="16" fillId="0" borderId="21" xfId="1" applyNumberFormat="1" applyFont="1" applyFill="1" applyBorder="1" applyAlignment="1">
      <alignment shrinkToFit="1"/>
    </xf>
    <xf numFmtId="0" fontId="17" fillId="0" borderId="0" xfId="0" applyFont="1" applyFill="1" applyBorder="1" applyAlignment="1">
      <alignment horizontal="left" vertical="center"/>
    </xf>
    <xf numFmtId="0" fontId="15" fillId="0" borderId="0" xfId="0" applyFont="1" applyBorder="1"/>
    <xf numFmtId="38" fontId="16" fillId="0" borderId="16" xfId="1" applyFont="1" applyFill="1" applyBorder="1" applyAlignment="1">
      <alignment shrinkToFit="1"/>
    </xf>
    <xf numFmtId="38" fontId="16" fillId="0" borderId="14" xfId="1" applyFont="1" applyFill="1" applyBorder="1" applyAlignment="1">
      <alignment shrinkToFit="1"/>
    </xf>
    <xf numFmtId="179" fontId="14" fillId="0" borderId="14" xfId="1" applyNumberFormat="1" applyFont="1" applyFill="1" applyBorder="1" applyAlignment="1">
      <alignment horizontal="center" shrinkToFit="1"/>
    </xf>
    <xf numFmtId="179" fontId="16" fillId="0" borderId="17" xfId="1" applyNumberFormat="1" applyFont="1" applyFill="1" applyBorder="1" applyAlignment="1">
      <alignment horizontal="right" shrinkToFit="1"/>
    </xf>
    <xf numFmtId="181" fontId="16" fillId="0" borderId="16" xfId="1" applyNumberFormat="1" applyFont="1" applyFill="1" applyBorder="1" applyAlignment="1">
      <alignment horizontal="left" shrinkToFit="1"/>
    </xf>
    <xf numFmtId="179" fontId="16" fillId="0" borderId="16" xfId="1" applyNumberFormat="1" applyFont="1" applyFill="1" applyBorder="1" applyAlignment="1">
      <alignment shrinkToFit="1"/>
    </xf>
    <xf numFmtId="177" fontId="16" fillId="0" borderId="16" xfId="1" applyNumberFormat="1" applyFont="1" applyFill="1" applyBorder="1" applyAlignment="1">
      <alignment shrinkToFit="1"/>
    </xf>
    <xf numFmtId="38" fontId="16" fillId="0" borderId="45" xfId="1" applyFont="1" applyFill="1" applyBorder="1" applyAlignment="1">
      <alignment shrinkToFit="1"/>
    </xf>
    <xf numFmtId="38" fontId="16" fillId="0" borderId="18" xfId="1" applyFont="1" applyFill="1" applyBorder="1" applyAlignment="1">
      <alignment horizontal="right" shrinkToFit="1"/>
    </xf>
    <xf numFmtId="177" fontId="16" fillId="0" borderId="21" xfId="1" applyNumberFormat="1" applyFont="1" applyFill="1" applyBorder="1" applyAlignment="1">
      <alignment horizontal="right" shrinkToFit="1"/>
    </xf>
    <xf numFmtId="177" fontId="16" fillId="0" borderId="19" xfId="1" applyNumberFormat="1" applyFont="1" applyFill="1" applyBorder="1" applyAlignment="1">
      <alignment horizontal="right" shrinkToFit="1"/>
    </xf>
    <xf numFmtId="177" fontId="16" fillId="0" borderId="27" xfId="1" applyNumberFormat="1" applyFont="1" applyFill="1" applyBorder="1" applyAlignment="1">
      <alignment horizontal="left" shrinkToFit="1"/>
    </xf>
    <xf numFmtId="38" fontId="16" fillId="0" borderId="27" xfId="1" applyFont="1" applyFill="1" applyBorder="1" applyAlignment="1">
      <alignment horizontal="right" shrinkToFit="1"/>
    </xf>
    <xf numFmtId="0" fontId="15" fillId="0" borderId="34" xfId="0" applyFont="1" applyFill="1" applyBorder="1" applyAlignment="1" applyProtection="1">
      <alignment horizontal="center" vertical="center"/>
    </xf>
    <xf numFmtId="0" fontId="16" fillId="2" borderId="30" xfId="0" applyFont="1" applyFill="1" applyBorder="1" applyAlignment="1" applyProtection="1">
      <alignment vertical="center"/>
      <protection locked="0"/>
    </xf>
    <xf numFmtId="0" fontId="15" fillId="0" borderId="35" xfId="0" applyFont="1" applyFill="1" applyBorder="1" applyAlignment="1" applyProtection="1">
      <alignment horizontal="center" vertical="center"/>
    </xf>
    <xf numFmtId="38" fontId="16" fillId="0" borderId="7" xfId="1" applyFont="1" applyFill="1" applyBorder="1" applyAlignment="1">
      <alignment horizontal="right" shrinkToFit="1"/>
    </xf>
    <xf numFmtId="177" fontId="16" fillId="0" borderId="29" xfId="1" applyNumberFormat="1" applyFont="1" applyFill="1" applyBorder="1" applyAlignment="1">
      <alignment horizontal="right" shrinkToFit="1"/>
    </xf>
    <xf numFmtId="179" fontId="14" fillId="0" borderId="30" xfId="1" applyNumberFormat="1" applyFont="1" applyFill="1" applyBorder="1" applyAlignment="1">
      <alignment horizontal="center" shrinkToFit="1"/>
    </xf>
    <xf numFmtId="177" fontId="16" fillId="0" borderId="15" xfId="1" applyNumberFormat="1" applyFont="1" applyFill="1" applyBorder="1" applyAlignment="1">
      <alignment horizontal="right" shrinkToFit="1"/>
    </xf>
    <xf numFmtId="177" fontId="16" fillId="0" borderId="31" xfId="1" applyNumberFormat="1" applyFont="1" applyFill="1" applyBorder="1" applyAlignment="1">
      <alignment horizontal="right" shrinkToFit="1"/>
    </xf>
    <xf numFmtId="177" fontId="16" fillId="0" borderId="15" xfId="1" applyNumberFormat="1" applyFont="1" applyFill="1" applyBorder="1" applyAlignment="1">
      <alignment horizontal="left" shrinkToFit="1"/>
    </xf>
    <xf numFmtId="38" fontId="16" fillId="0" borderId="15" xfId="1" applyFont="1" applyFill="1" applyBorder="1" applyAlignment="1">
      <alignment horizontal="right" shrinkToFi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38" fontId="16" fillId="0" borderId="0" xfId="1" applyFont="1" applyFill="1" applyBorder="1" applyAlignment="1">
      <alignment horizontal="right" shrinkToFit="1"/>
    </xf>
    <xf numFmtId="177" fontId="16" fillId="0" borderId="0" xfId="1" applyNumberFormat="1" applyFont="1" applyFill="1" applyBorder="1" applyAlignment="1">
      <alignment horizontal="right" shrinkToFit="1"/>
    </xf>
    <xf numFmtId="179" fontId="14" fillId="0" borderId="0" xfId="1" applyNumberFormat="1" applyFont="1" applyFill="1" applyBorder="1" applyAlignment="1">
      <alignment horizontal="center" shrinkToFit="1"/>
    </xf>
    <xf numFmtId="180" fontId="16" fillId="0" borderId="0" xfId="1" applyNumberFormat="1" applyFont="1" applyFill="1" applyBorder="1" applyAlignment="1">
      <alignment horizontal="right" shrinkToFit="1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left"/>
    </xf>
    <xf numFmtId="177" fontId="14" fillId="0" borderId="0" xfId="0" applyNumberFormat="1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Border="1" applyAlignment="1" applyProtection="1">
      <alignment horizontal="left" vertical="center"/>
    </xf>
    <xf numFmtId="178" fontId="16" fillId="2" borderId="23" xfId="0" applyNumberFormat="1" applyFont="1" applyFill="1" applyBorder="1" applyAlignment="1" applyProtection="1">
      <alignment horizontal="center"/>
      <protection locked="0"/>
    </xf>
    <xf numFmtId="178" fontId="16" fillId="2" borderId="43" xfId="0" applyNumberFormat="1" applyFont="1" applyFill="1" applyBorder="1" applyAlignment="1" applyProtection="1">
      <alignment horizontal="center"/>
      <protection locked="0"/>
    </xf>
    <xf numFmtId="178" fontId="16" fillId="2" borderId="21" xfId="0" applyNumberFormat="1" applyFont="1" applyFill="1" applyBorder="1" applyAlignment="1" applyProtection="1">
      <alignment horizontal="center"/>
      <protection locked="0"/>
    </xf>
    <xf numFmtId="178" fontId="16" fillId="2" borderId="27" xfId="0" applyNumberFormat="1" applyFont="1" applyFill="1" applyBorder="1" applyAlignment="1" applyProtection="1">
      <alignment horizontal="center"/>
      <protection locked="0"/>
    </xf>
    <xf numFmtId="0" fontId="14" fillId="0" borderId="20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4" fillId="0" borderId="46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178" fontId="16" fillId="0" borderId="17" xfId="0" applyNumberFormat="1" applyFont="1" applyFill="1" applyBorder="1" applyAlignment="1">
      <alignment horizontal="center" shrinkToFit="1"/>
    </xf>
    <xf numFmtId="178" fontId="16" fillId="0" borderId="16" xfId="0" applyNumberFormat="1" applyFont="1" applyFill="1" applyBorder="1" applyAlignment="1">
      <alignment horizontal="center" shrinkToFit="1"/>
    </xf>
    <xf numFmtId="0" fontId="15" fillId="0" borderId="41" xfId="0" applyFont="1" applyFill="1" applyBorder="1" applyAlignment="1">
      <alignment horizontal="center" wrapText="1" shrinkToFit="1"/>
    </xf>
    <xf numFmtId="0" fontId="15" fillId="0" borderId="36" xfId="0" applyFont="1" applyFill="1" applyBorder="1" applyAlignment="1">
      <alignment horizontal="center" wrapText="1" shrinkToFit="1"/>
    </xf>
    <xf numFmtId="0" fontId="15" fillId="0" borderId="42" xfId="0" applyFont="1" applyFill="1" applyBorder="1" applyAlignment="1">
      <alignment horizontal="center" wrapText="1" shrinkToFit="1"/>
    </xf>
    <xf numFmtId="0" fontId="14" fillId="0" borderId="44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178" fontId="16" fillId="2" borderId="11" xfId="0" applyNumberFormat="1" applyFont="1" applyFill="1" applyBorder="1" applyAlignment="1" applyProtection="1">
      <alignment horizontal="center"/>
      <protection locked="0"/>
    </xf>
    <xf numFmtId="178" fontId="16" fillId="2" borderId="12" xfId="0" applyNumberFormat="1" applyFont="1" applyFill="1" applyBorder="1" applyAlignment="1" applyProtection="1">
      <alignment horizontal="center"/>
      <protection locked="0"/>
    </xf>
    <xf numFmtId="0" fontId="14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178" fontId="16" fillId="2" borderId="29" xfId="0" applyNumberFormat="1" applyFont="1" applyFill="1" applyBorder="1" applyAlignment="1" applyProtection="1">
      <alignment horizontal="center"/>
      <protection locked="0"/>
    </xf>
    <xf numFmtId="178" fontId="16" fillId="2" borderId="15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178" fontId="16" fillId="2" borderId="26" xfId="0" applyNumberFormat="1" applyFont="1" applyFill="1" applyBorder="1" applyAlignment="1" applyProtection="1">
      <alignment horizontal="center"/>
      <protection locked="0"/>
    </xf>
    <xf numFmtId="178" fontId="16" fillId="2" borderId="1" xfId="0" applyNumberFormat="1" applyFont="1" applyFill="1" applyBorder="1" applyAlignment="1" applyProtection="1">
      <alignment horizontal="center"/>
      <protection locked="0"/>
    </xf>
    <xf numFmtId="0" fontId="3" fillId="0" borderId="26" xfId="0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2" fillId="0" borderId="44" xfId="0" applyFont="1" applyFill="1" applyBorder="1" applyAlignment="1">
      <alignment horizontal="left" vertical="center"/>
    </xf>
    <xf numFmtId="0" fontId="13" fillId="0" borderId="45" xfId="0" applyFont="1" applyFill="1" applyBorder="1" applyAlignment="1">
      <alignment horizontal="left"/>
    </xf>
    <xf numFmtId="0" fontId="8" fillId="0" borderId="2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/>
    </xf>
    <xf numFmtId="0" fontId="0" fillId="0" borderId="39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77" fontId="6" fillId="0" borderId="44" xfId="0" applyNumberFormat="1" applyFont="1" applyFill="1" applyBorder="1" applyAlignment="1" applyProtection="1">
      <alignment horizontal="left" vertical="center"/>
      <protection locked="0"/>
    </xf>
    <xf numFmtId="177" fontId="6" fillId="0" borderId="14" xfId="0" applyNumberFormat="1" applyFont="1" applyFill="1" applyBorder="1" applyAlignment="1" applyProtection="1">
      <alignment horizontal="left" vertical="center"/>
      <protection locked="0"/>
    </xf>
    <xf numFmtId="177" fontId="6" fillId="0" borderId="45" xfId="0" applyNumberFormat="1" applyFont="1" applyFill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center" vertical="center" wrapText="1"/>
    </xf>
    <xf numFmtId="38" fontId="16" fillId="0" borderId="48" xfId="1" applyFont="1" applyFill="1" applyBorder="1" applyAlignment="1">
      <alignment shrinkToFit="1"/>
    </xf>
  </cellXfs>
  <cellStyles count="2">
    <cellStyle name="桁区切り" xfId="1" builtinId="6"/>
    <cellStyle name="標準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555625</xdr:colOff>
      <xdr:row>60</xdr:row>
      <xdr:rowOff>47626</xdr:rowOff>
    </xdr:from>
    <xdr:to>
      <xdr:col>15</xdr:col>
      <xdr:colOff>825500</xdr:colOff>
      <xdr:row>60</xdr:row>
      <xdr:rowOff>301625</xdr:rowOff>
    </xdr:to>
    <xdr:sp textlink="">
      <xdr:nvSpPr>
        <xdr:cNvPr id="4" name="テキスト ボックス 3"/>
        <xdr:cNvSpPr txBox="1"/>
      </xdr:nvSpPr>
      <xdr:spPr>
        <a:xfrm>
          <a:off x="11080750" y="18049876"/>
          <a:ext cx="269875" cy="25399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4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*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ja-JP" sz="14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  <xdr:twoCellAnchor>
    <xdr:from>
      <xdr:col>10</xdr:col>
      <xdr:colOff>222250</xdr:colOff>
      <xdr:row>4</xdr:row>
      <xdr:rowOff>269875</xdr:rowOff>
    </xdr:from>
    <xdr:to>
      <xdr:col>12</xdr:col>
      <xdr:colOff>260350</xdr:colOff>
      <xdr:row>7</xdr:row>
      <xdr:rowOff>254000</xdr:rowOff>
    </xdr:to>
    <xdr:sp textlink="">
      <xdr:nvSpPr>
        <xdr:cNvPr id="3" name="正方形/長方形 2"/>
        <xdr:cNvSpPr/>
      </xdr:nvSpPr>
      <xdr:spPr>
        <a:xfrm>
          <a:off x="7000875" y="1809750"/>
          <a:ext cx="1101725" cy="8413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ｍｇ</a:t>
          </a:r>
          <a:endParaRPr kumimoji="1" lang="en-US" altLang="ja-JP" sz="12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>
            <a:lnSpc>
              <a:spcPts val="1300"/>
            </a:lnSpc>
          </a:pPr>
          <a:r>
            <a:rPr kumimoji="1" lang="en-US" altLang="ja-JP" sz="12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ｇ</a:t>
          </a:r>
          <a:r>
            <a:rPr kumimoji="1" lang="en-US" altLang="ja-JP" sz="12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9"/>
  <sheetViews>
    <sheetView showGridLines="0" tabSelected="1" view="pageBreakPreview" topLeftCell="A55" zoomScale="60" zoomScaleNormal="60" workbookViewId="0">
      <selection activeCell="H77" sqref="H77"/>
    </sheetView>
  </sheetViews>
  <sheetFormatPr defaultRowHeight="12" x14ac:dyDescent="0.15"/>
  <cols>
    <col min="1" max="1" width="8.140625" style="32" customWidth="1"/>
    <col min="2" max="2" width="16.5703125" style="32" customWidth="1"/>
    <col min="3" max="3" width="8.85546875" style="32" customWidth="1"/>
    <col min="4" max="4" width="6.28515625" style="32" customWidth="1"/>
    <col min="5" max="5" width="4.140625" style="32" customWidth="1"/>
    <col min="6" max="6" width="18.85546875" style="32" customWidth="1"/>
    <col min="7" max="7" width="18.140625" style="32" customWidth="1"/>
    <col min="8" max="8" width="8.140625" style="32" customWidth="1"/>
    <col min="9" max="9" width="4.7109375" style="32" customWidth="1"/>
    <col min="10" max="10" width="8.140625" style="32" customWidth="1"/>
    <col min="11" max="11" width="4.140625" style="32" customWidth="1"/>
    <col min="12" max="12" width="11.85546875" style="32" customWidth="1"/>
    <col min="13" max="13" width="4.140625" style="32" customWidth="1"/>
    <col min="14" max="14" width="18.140625" style="32" customWidth="1"/>
    <col min="15" max="15" width="18.140625" style="35" customWidth="1"/>
    <col min="16" max="16" width="18.140625" style="36" customWidth="1"/>
    <col min="17" max="17" width="18.140625" style="35" customWidth="1"/>
    <col min="18" max="18" width="15.140625" style="35" hidden="1" customWidth="1"/>
    <col min="19" max="19" width="18.140625" style="36" customWidth="1"/>
    <col min="20" max="20" width="15.140625" style="35" hidden="1" customWidth="1"/>
    <col min="21" max="21" width="18.140625" style="36" customWidth="1"/>
    <col min="22" max="22" width="18.140625" style="35" customWidth="1"/>
    <col min="23" max="23" width="18" style="35" customWidth="1"/>
    <col min="24" max="24" width="8.85546875" style="32" customWidth="1"/>
    <col min="25" max="16384" width="9.140625" style="32"/>
  </cols>
  <sheetData>
    <row r="1" spans="1:23" ht="32.25" customHeight="1" x14ac:dyDescent="0.25">
      <c r="A1" s="184" t="s">
        <v>29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5"/>
      <c r="Q1" s="185"/>
      <c r="R1" s="185"/>
      <c r="S1" s="185"/>
      <c r="T1" s="185"/>
      <c r="U1" s="185"/>
      <c r="V1" s="185"/>
      <c r="W1" s="185"/>
    </row>
    <row r="2" spans="1:23" ht="24.7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18"/>
      <c r="Q2" s="3"/>
      <c r="R2" s="3"/>
      <c r="S2" s="18"/>
      <c r="T2" s="3"/>
      <c r="U2" s="18"/>
      <c r="V2" s="3"/>
      <c r="W2" s="3"/>
    </row>
    <row r="3" spans="1:23" ht="38.25" customHeight="1" thickBot="1" x14ac:dyDescent="0.3">
      <c r="A3" s="4"/>
      <c r="B3" s="33"/>
      <c r="C3" s="33"/>
      <c r="D3" s="34"/>
      <c r="E3" s="34"/>
      <c r="F3" s="34"/>
      <c r="G3" s="34"/>
      <c r="H3" s="34"/>
      <c r="I3" s="2"/>
      <c r="J3" s="2"/>
      <c r="K3" s="2"/>
      <c r="L3" s="2"/>
      <c r="M3" s="2"/>
      <c r="N3" s="2"/>
      <c r="O3" s="3"/>
      <c r="P3" s="186" t="s">
        <v>22</v>
      </c>
      <c r="Q3" s="187"/>
      <c r="R3" s="27"/>
      <c r="S3" s="200"/>
      <c r="T3" s="201"/>
      <c r="U3" s="201"/>
      <c r="V3" s="201"/>
      <c r="W3" s="202"/>
    </row>
    <row r="4" spans="1:23" ht="25.5" customHeight="1" thickBot="1" x14ac:dyDescent="0.3">
      <c r="A4" s="4"/>
      <c r="B4" s="33"/>
      <c r="C4" s="33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3"/>
      <c r="P4" s="18"/>
    </row>
    <row r="5" spans="1:23" ht="22.5" customHeight="1" x14ac:dyDescent="0.15">
      <c r="A5" s="194" t="s">
        <v>1</v>
      </c>
      <c r="B5" s="197" t="s">
        <v>2</v>
      </c>
      <c r="C5" s="206" t="s">
        <v>23</v>
      </c>
      <c r="D5" s="178" t="s">
        <v>3</v>
      </c>
      <c r="E5" s="179"/>
      <c r="F5" s="5" t="s">
        <v>4</v>
      </c>
      <c r="G5" s="6" t="s">
        <v>13</v>
      </c>
      <c r="H5" s="188" t="s">
        <v>18</v>
      </c>
      <c r="I5" s="189"/>
      <c r="J5" s="190"/>
      <c r="K5" s="188" t="s">
        <v>37</v>
      </c>
      <c r="L5" s="189"/>
      <c r="M5" s="190"/>
      <c r="N5" s="40" t="s">
        <v>36</v>
      </c>
      <c r="O5" s="40" t="s">
        <v>19</v>
      </c>
      <c r="P5" s="19" t="s">
        <v>14</v>
      </c>
      <c r="Q5" s="40" t="s">
        <v>15</v>
      </c>
      <c r="R5" s="40"/>
      <c r="S5" s="19" t="s">
        <v>20</v>
      </c>
      <c r="T5" s="40"/>
      <c r="U5" s="19" t="s">
        <v>21</v>
      </c>
      <c r="V5" s="40" t="s">
        <v>16</v>
      </c>
      <c r="W5" s="24" t="s">
        <v>17</v>
      </c>
    </row>
    <row r="6" spans="1:23" ht="22.5" customHeight="1" x14ac:dyDescent="0.15">
      <c r="A6" s="195"/>
      <c r="B6" s="198"/>
      <c r="C6" s="207"/>
      <c r="D6" s="180"/>
      <c r="E6" s="181"/>
      <c r="F6" s="11"/>
      <c r="G6" s="12"/>
      <c r="H6" s="13"/>
      <c r="I6" s="14"/>
      <c r="J6" s="15"/>
      <c r="K6" s="203" t="s">
        <v>35</v>
      </c>
      <c r="L6" s="204"/>
      <c r="M6" s="205"/>
      <c r="N6" s="15"/>
      <c r="O6" s="15"/>
      <c r="P6" s="20"/>
      <c r="Q6" s="16" t="s">
        <v>55</v>
      </c>
      <c r="R6" s="16"/>
      <c r="S6" s="20"/>
      <c r="T6" s="15"/>
      <c r="U6" s="20"/>
      <c r="V6" s="15"/>
      <c r="W6" s="25"/>
    </row>
    <row r="7" spans="1:23" ht="22.5" customHeight="1" x14ac:dyDescent="0.15">
      <c r="A7" s="195"/>
      <c r="B7" s="198"/>
      <c r="C7" s="207"/>
      <c r="D7" s="182" t="s">
        <v>0</v>
      </c>
      <c r="E7" s="183"/>
      <c r="F7" s="7" t="s">
        <v>5</v>
      </c>
      <c r="G7" s="41" t="s">
        <v>44</v>
      </c>
      <c r="H7" s="209" t="s">
        <v>6</v>
      </c>
      <c r="I7" s="210"/>
      <c r="J7" s="211"/>
      <c r="K7" s="29"/>
      <c r="L7" s="41"/>
      <c r="M7" s="44"/>
      <c r="N7" s="42" t="s">
        <v>7</v>
      </c>
      <c r="O7" s="42" t="s">
        <v>7</v>
      </c>
      <c r="P7" s="21" t="s">
        <v>7</v>
      </c>
      <c r="Q7" s="42" t="s">
        <v>56</v>
      </c>
      <c r="R7" s="42"/>
      <c r="S7" s="21" t="s">
        <v>7</v>
      </c>
      <c r="T7" s="42"/>
      <c r="U7" s="21" t="s">
        <v>7</v>
      </c>
      <c r="V7" s="42" t="s">
        <v>7</v>
      </c>
      <c r="W7" s="26" t="s">
        <v>44</v>
      </c>
    </row>
    <row r="8" spans="1:23" s="10" customFormat="1" ht="29.25" customHeight="1" thickBot="1" x14ac:dyDescent="0.25">
      <c r="A8" s="196"/>
      <c r="B8" s="199"/>
      <c r="C8" s="208"/>
      <c r="D8" s="37"/>
      <c r="E8" s="23"/>
      <c r="F8" s="28" t="s">
        <v>31</v>
      </c>
      <c r="G8" s="8" t="s">
        <v>24</v>
      </c>
      <c r="H8" s="191" t="s">
        <v>25</v>
      </c>
      <c r="I8" s="192"/>
      <c r="J8" s="193"/>
      <c r="K8" s="38"/>
      <c r="L8" s="30" t="s">
        <v>25</v>
      </c>
      <c r="M8" s="31"/>
      <c r="N8" s="31" t="s">
        <v>25</v>
      </c>
      <c r="O8" s="22" t="s">
        <v>24</v>
      </c>
      <c r="P8" s="22" t="s">
        <v>24</v>
      </c>
      <c r="Q8" s="8" t="s">
        <v>24</v>
      </c>
      <c r="R8" s="8"/>
      <c r="S8" s="22" t="s">
        <v>24</v>
      </c>
      <c r="T8" s="8"/>
      <c r="U8" s="22" t="s">
        <v>24</v>
      </c>
      <c r="V8" s="8" t="s">
        <v>24</v>
      </c>
      <c r="W8" s="9" t="s">
        <v>25</v>
      </c>
    </row>
    <row r="9" spans="1:23" s="57" customFormat="1" ht="24.75" customHeight="1" x14ac:dyDescent="0.15">
      <c r="A9" s="46"/>
      <c r="B9" s="212" t="s">
        <v>45</v>
      </c>
      <c r="C9" s="174" t="s">
        <v>46</v>
      </c>
      <c r="D9" s="176"/>
      <c r="E9" s="177"/>
      <c r="F9" s="47">
        <v>2500</v>
      </c>
      <c r="G9" s="47">
        <v>65</v>
      </c>
      <c r="H9" s="48">
        <f>ROUNDUP(F9*0.2/9,0)</f>
        <v>56</v>
      </c>
      <c r="I9" s="49" t="s">
        <v>47</v>
      </c>
      <c r="J9" s="50">
        <f>ROUNDDOWN(F9*0.3/9,0)</f>
        <v>83</v>
      </c>
      <c r="K9" s="51" t="s">
        <v>42</v>
      </c>
      <c r="L9" s="52">
        <v>7.5</v>
      </c>
      <c r="M9" s="53" t="s">
        <v>43</v>
      </c>
      <c r="N9" s="50">
        <v>3000</v>
      </c>
      <c r="O9" s="47">
        <v>800</v>
      </c>
      <c r="P9" s="54">
        <v>10</v>
      </c>
      <c r="Q9" s="47">
        <v>900</v>
      </c>
      <c r="R9" s="55">
        <f>0.54*F9/1000</f>
        <v>1.35</v>
      </c>
      <c r="S9" s="54">
        <v>1.31</v>
      </c>
      <c r="T9" s="55">
        <f>0.6*F9/1000</f>
        <v>1.5</v>
      </c>
      <c r="U9" s="54">
        <v>1.49</v>
      </c>
      <c r="V9" s="47">
        <v>100</v>
      </c>
      <c r="W9" s="56">
        <v>19</v>
      </c>
    </row>
    <row r="10" spans="1:23" s="57" customFormat="1" ht="24.75" customHeight="1" x14ac:dyDescent="0.2">
      <c r="A10" s="58"/>
      <c r="B10" s="154"/>
      <c r="C10" s="152"/>
      <c r="D10" s="149"/>
      <c r="E10" s="150"/>
      <c r="F10" s="59">
        <f>D9*F9</f>
        <v>0</v>
      </c>
      <c r="G10" s="60"/>
      <c r="H10" s="61">
        <f>H9*D9</f>
        <v>0</v>
      </c>
      <c r="I10" s="62" t="s">
        <v>47</v>
      </c>
      <c r="J10" s="63">
        <f>J9*D9</f>
        <v>0</v>
      </c>
      <c r="K10" s="64"/>
      <c r="L10" s="65"/>
      <c r="M10" s="66"/>
      <c r="N10" s="66"/>
      <c r="O10" s="67"/>
      <c r="P10" s="43"/>
      <c r="Q10" s="67"/>
      <c r="R10" s="68"/>
      <c r="S10" s="69">
        <f>D9*S9</f>
        <v>0</v>
      </c>
      <c r="T10" s="68"/>
      <c r="U10" s="69">
        <f>D9*U9</f>
        <v>0</v>
      </c>
      <c r="V10" s="67"/>
      <c r="W10" s="70"/>
    </row>
    <row r="11" spans="1:23" s="57" customFormat="1" ht="24.75" customHeight="1" x14ac:dyDescent="0.2">
      <c r="A11" s="58"/>
      <c r="B11" s="154"/>
      <c r="C11" s="151" t="s">
        <v>8</v>
      </c>
      <c r="D11" s="147"/>
      <c r="E11" s="148"/>
      <c r="F11" s="45">
        <v>2800</v>
      </c>
      <c r="G11" s="67"/>
      <c r="H11" s="71">
        <f>ROUNDUP(F11*0.2/9,0)</f>
        <v>63</v>
      </c>
      <c r="I11" s="72" t="s">
        <v>47</v>
      </c>
      <c r="J11" s="73">
        <f>ROUNDDOWN(F11*0.3/9,0)</f>
        <v>93</v>
      </c>
      <c r="K11" s="74"/>
      <c r="L11" s="72"/>
      <c r="M11" s="73"/>
      <c r="N11" s="73"/>
      <c r="O11" s="75"/>
      <c r="P11" s="76"/>
      <c r="Q11" s="75"/>
      <c r="R11" s="77">
        <f>0.54*F11/1000</f>
        <v>1.512</v>
      </c>
      <c r="S11" s="39">
        <v>1.5</v>
      </c>
      <c r="T11" s="68">
        <f>0.6*F11/1000</f>
        <v>1.68</v>
      </c>
      <c r="U11" s="39">
        <v>1.7</v>
      </c>
      <c r="V11" s="75"/>
      <c r="W11" s="70"/>
    </row>
    <row r="12" spans="1:23" s="57" customFormat="1" ht="24.75" customHeight="1" x14ac:dyDescent="0.2">
      <c r="A12" s="58"/>
      <c r="B12" s="154"/>
      <c r="C12" s="152"/>
      <c r="D12" s="149"/>
      <c r="E12" s="150"/>
      <c r="F12" s="59">
        <f>D11*F11</f>
        <v>0</v>
      </c>
      <c r="G12" s="60"/>
      <c r="H12" s="61">
        <f>H11*D11</f>
        <v>0</v>
      </c>
      <c r="I12" s="62" t="s">
        <v>47</v>
      </c>
      <c r="J12" s="63">
        <f>J11*D11</f>
        <v>0</v>
      </c>
      <c r="K12" s="64"/>
      <c r="L12" s="65"/>
      <c r="M12" s="66"/>
      <c r="N12" s="66"/>
      <c r="O12" s="75"/>
      <c r="P12" s="76"/>
      <c r="Q12" s="75"/>
      <c r="R12" s="77"/>
      <c r="S12" s="69">
        <f>D11*S11</f>
        <v>0</v>
      </c>
      <c r="T12" s="78"/>
      <c r="U12" s="69">
        <f>D11*U11</f>
        <v>0</v>
      </c>
      <c r="V12" s="75"/>
      <c r="W12" s="70"/>
    </row>
    <row r="13" spans="1:23" s="57" customFormat="1" ht="24.75" customHeight="1" x14ac:dyDescent="0.2">
      <c r="A13" s="58"/>
      <c r="B13" s="154"/>
      <c r="C13" s="151" t="s">
        <v>9</v>
      </c>
      <c r="D13" s="147"/>
      <c r="E13" s="148"/>
      <c r="F13" s="45">
        <v>3150</v>
      </c>
      <c r="G13" s="67"/>
      <c r="H13" s="71">
        <f>ROUNDUP(F13*0.2/9,0)</f>
        <v>70</v>
      </c>
      <c r="I13" s="72" t="s">
        <v>47</v>
      </c>
      <c r="J13" s="73">
        <f>ROUNDDOWN(F13*0.3/9,0)</f>
        <v>105</v>
      </c>
      <c r="K13" s="74"/>
      <c r="L13" s="72"/>
      <c r="M13" s="73"/>
      <c r="N13" s="73"/>
      <c r="O13" s="75"/>
      <c r="P13" s="76"/>
      <c r="Q13" s="75"/>
      <c r="R13" s="77">
        <f>0.54*F13/1000</f>
        <v>1.7010000000000001</v>
      </c>
      <c r="S13" s="43">
        <v>1.65</v>
      </c>
      <c r="T13" s="68">
        <f>0.6*F13/1000</f>
        <v>1.89</v>
      </c>
      <c r="U13" s="43">
        <v>1.87</v>
      </c>
      <c r="V13" s="75"/>
      <c r="W13" s="70"/>
    </row>
    <row r="14" spans="1:23" s="57" customFormat="1" ht="24.75" customHeight="1" x14ac:dyDescent="0.2">
      <c r="A14" s="58"/>
      <c r="B14" s="154"/>
      <c r="C14" s="175"/>
      <c r="D14" s="149"/>
      <c r="E14" s="150"/>
      <c r="F14" s="59">
        <f>D13*F13</f>
        <v>0</v>
      </c>
      <c r="G14" s="59">
        <f>SUM($D9:$D14)*G9</f>
        <v>0</v>
      </c>
      <c r="H14" s="61">
        <f>H13*D13</f>
        <v>0</v>
      </c>
      <c r="I14" s="62" t="s">
        <v>47</v>
      </c>
      <c r="J14" s="63">
        <f>J13*D13</f>
        <v>0</v>
      </c>
      <c r="K14" s="61"/>
      <c r="L14" s="79">
        <f>SUM($D9:$D14)*L9</f>
        <v>0</v>
      </c>
      <c r="M14" s="63"/>
      <c r="N14" s="63">
        <f>SUM($D9:$D14)*N9</f>
        <v>0</v>
      </c>
      <c r="O14" s="59">
        <f>SUM($D9:$D14)*O9</f>
        <v>0</v>
      </c>
      <c r="P14" s="69">
        <f>SUM($D9:$D14)*P9</f>
        <v>0</v>
      </c>
      <c r="Q14" s="59">
        <f>SUM($D9:$D14)*Q9</f>
        <v>0</v>
      </c>
      <c r="R14" s="77"/>
      <c r="S14" s="69">
        <f>D13*S13</f>
        <v>0</v>
      </c>
      <c r="T14" s="78"/>
      <c r="U14" s="69">
        <f>D13*U13</f>
        <v>0</v>
      </c>
      <c r="V14" s="59">
        <f>SUM($D9:$D14)*V9</f>
        <v>0</v>
      </c>
      <c r="W14" s="80">
        <f>SUM($D9:$D14)*W9</f>
        <v>0</v>
      </c>
    </row>
    <row r="15" spans="1:23" s="57" customFormat="1" ht="24.75" customHeight="1" x14ac:dyDescent="0.15">
      <c r="A15" s="58"/>
      <c r="B15" s="153" t="s">
        <v>48</v>
      </c>
      <c r="C15" s="151" t="s">
        <v>46</v>
      </c>
      <c r="D15" s="147"/>
      <c r="E15" s="148"/>
      <c r="F15" s="45">
        <v>2300</v>
      </c>
      <c r="G15" s="45">
        <v>65</v>
      </c>
      <c r="H15" s="71">
        <f>ROUNDUP(F15*0.2/9,0)</f>
        <v>52</v>
      </c>
      <c r="I15" s="72" t="s">
        <v>47</v>
      </c>
      <c r="J15" s="73">
        <f>ROUNDDOWN(F15*0.3/9,0)</f>
        <v>76</v>
      </c>
      <c r="K15" s="74" t="s">
        <v>39</v>
      </c>
      <c r="L15" s="81">
        <v>7.5</v>
      </c>
      <c r="M15" s="73" t="s">
        <v>40</v>
      </c>
      <c r="N15" s="82">
        <v>3000</v>
      </c>
      <c r="O15" s="83">
        <v>800</v>
      </c>
      <c r="P15" s="39">
        <v>7.5</v>
      </c>
      <c r="Q15" s="45">
        <v>850</v>
      </c>
      <c r="R15" s="68">
        <f>0.54*F15/1000</f>
        <v>1.242</v>
      </c>
      <c r="S15" s="39">
        <v>1.21</v>
      </c>
      <c r="T15" s="68">
        <f>0.6*F15/1000</f>
        <v>1.38</v>
      </c>
      <c r="U15" s="39">
        <v>1.38</v>
      </c>
      <c r="V15" s="45">
        <v>100</v>
      </c>
      <c r="W15" s="84">
        <v>21</v>
      </c>
    </row>
    <row r="16" spans="1:23" s="57" customFormat="1" ht="24.75" customHeight="1" x14ac:dyDescent="0.2">
      <c r="A16" s="58"/>
      <c r="B16" s="154"/>
      <c r="C16" s="152"/>
      <c r="D16" s="149"/>
      <c r="E16" s="150"/>
      <c r="F16" s="59">
        <f>D15*F15</f>
        <v>0</v>
      </c>
      <c r="G16" s="60"/>
      <c r="H16" s="61">
        <f>H15*D15</f>
        <v>0</v>
      </c>
      <c r="I16" s="62" t="s">
        <v>47</v>
      </c>
      <c r="J16" s="63">
        <f>J15*D15</f>
        <v>0</v>
      </c>
      <c r="K16" s="64"/>
      <c r="L16" s="65"/>
      <c r="M16" s="66"/>
      <c r="N16" s="85"/>
      <c r="O16" s="74"/>
      <c r="P16" s="86"/>
      <c r="Q16" s="67"/>
      <c r="R16" s="77"/>
      <c r="S16" s="69">
        <f>D15*S15</f>
        <v>0</v>
      </c>
      <c r="T16" s="78"/>
      <c r="U16" s="69">
        <f>D15*U15</f>
        <v>0</v>
      </c>
      <c r="V16" s="67"/>
      <c r="W16" s="70"/>
    </row>
    <row r="17" spans="1:23" s="57" customFormat="1" ht="24.75" customHeight="1" x14ac:dyDescent="0.2">
      <c r="A17" s="58"/>
      <c r="B17" s="154"/>
      <c r="C17" s="151" t="s">
        <v>8</v>
      </c>
      <c r="D17" s="147"/>
      <c r="E17" s="148"/>
      <c r="F17" s="45">
        <v>2650</v>
      </c>
      <c r="G17" s="67"/>
      <c r="H17" s="71">
        <f>ROUNDUP(F17*0.2/9,0)</f>
        <v>59</v>
      </c>
      <c r="I17" s="72" t="s">
        <v>47</v>
      </c>
      <c r="J17" s="73">
        <f>ROUNDDOWN(F17*0.3/9,0)</f>
        <v>88</v>
      </c>
      <c r="K17" s="74"/>
      <c r="L17" s="72"/>
      <c r="M17" s="73"/>
      <c r="N17" s="82"/>
      <c r="O17" s="87"/>
      <c r="P17" s="76"/>
      <c r="Q17" s="75"/>
      <c r="R17" s="77">
        <f>0.54*F17/1000</f>
        <v>1.431</v>
      </c>
      <c r="S17" s="43">
        <v>1.4</v>
      </c>
      <c r="T17" s="68">
        <f>0.6*F17/1000</f>
        <v>1.59</v>
      </c>
      <c r="U17" s="43">
        <v>1.6</v>
      </c>
      <c r="V17" s="75"/>
      <c r="W17" s="70"/>
    </row>
    <row r="18" spans="1:23" s="57" customFormat="1" ht="24.75" customHeight="1" x14ac:dyDescent="0.2">
      <c r="A18" s="58"/>
      <c r="B18" s="154"/>
      <c r="C18" s="152"/>
      <c r="D18" s="149"/>
      <c r="E18" s="150"/>
      <c r="F18" s="59">
        <f>D17*F17</f>
        <v>0</v>
      </c>
      <c r="G18" s="60"/>
      <c r="H18" s="61">
        <f>H17*D17</f>
        <v>0</v>
      </c>
      <c r="I18" s="62" t="s">
        <v>47</v>
      </c>
      <c r="J18" s="63">
        <f>J17*D17</f>
        <v>0</v>
      </c>
      <c r="K18" s="64"/>
      <c r="L18" s="65"/>
      <c r="M18" s="66"/>
      <c r="N18" s="85"/>
      <c r="O18" s="87"/>
      <c r="P18" s="76"/>
      <c r="Q18" s="75"/>
      <c r="R18" s="77"/>
      <c r="S18" s="69">
        <f>D17*S17</f>
        <v>0</v>
      </c>
      <c r="T18" s="78"/>
      <c r="U18" s="69">
        <f>D17*U17</f>
        <v>0</v>
      </c>
      <c r="V18" s="75"/>
      <c r="W18" s="70"/>
    </row>
    <row r="19" spans="1:23" s="57" customFormat="1" ht="24.75" customHeight="1" x14ac:dyDescent="0.2">
      <c r="A19" s="58"/>
      <c r="B19" s="154"/>
      <c r="C19" s="151" t="s">
        <v>9</v>
      </c>
      <c r="D19" s="147"/>
      <c r="E19" s="148"/>
      <c r="F19" s="45">
        <v>3050</v>
      </c>
      <c r="G19" s="67"/>
      <c r="H19" s="71">
        <f>ROUNDUP(F19*0.2/9,0)</f>
        <v>68</v>
      </c>
      <c r="I19" s="72" t="s">
        <v>47</v>
      </c>
      <c r="J19" s="73">
        <f>ROUNDDOWN(F19*0.3/9,0)</f>
        <v>101</v>
      </c>
      <c r="K19" s="74"/>
      <c r="L19" s="72"/>
      <c r="M19" s="73"/>
      <c r="N19" s="82"/>
      <c r="O19" s="87"/>
      <c r="P19" s="76"/>
      <c r="Q19" s="75"/>
      <c r="R19" s="77">
        <f>0.54*F19/1000</f>
        <v>1.647</v>
      </c>
      <c r="S19" s="39">
        <v>1.61</v>
      </c>
      <c r="T19" s="68">
        <f>0.6*F19/1000</f>
        <v>1.83</v>
      </c>
      <c r="U19" s="39">
        <v>1.84</v>
      </c>
      <c r="V19" s="75"/>
      <c r="W19" s="70"/>
    </row>
    <row r="20" spans="1:23" s="57" customFormat="1" ht="24.75" customHeight="1" x14ac:dyDescent="0.2">
      <c r="A20" s="58"/>
      <c r="B20" s="154"/>
      <c r="C20" s="152"/>
      <c r="D20" s="149"/>
      <c r="E20" s="150"/>
      <c r="F20" s="59">
        <f>D19*F19</f>
        <v>0</v>
      </c>
      <c r="G20" s="59">
        <f>SUM($D15:$D20)*G15</f>
        <v>0</v>
      </c>
      <c r="H20" s="61">
        <f>H19*D19</f>
        <v>0</v>
      </c>
      <c r="I20" s="62" t="s">
        <v>47</v>
      </c>
      <c r="J20" s="63">
        <f>J19*D19</f>
        <v>0</v>
      </c>
      <c r="K20" s="61"/>
      <c r="L20" s="79">
        <f>SUM($D15:$D20)*L15</f>
        <v>0</v>
      </c>
      <c r="M20" s="63"/>
      <c r="N20" s="63">
        <f>SUM($D15:$D20)*N15</f>
        <v>0</v>
      </c>
      <c r="O20" s="59">
        <f>SUM($D15:$D20)*O15</f>
        <v>0</v>
      </c>
      <c r="P20" s="69">
        <f>SUM($D15:$D20)*P15</f>
        <v>0</v>
      </c>
      <c r="Q20" s="59">
        <f>SUM($D15:$D20)*Q15</f>
        <v>0</v>
      </c>
      <c r="R20" s="77"/>
      <c r="S20" s="69">
        <f>D19*S19</f>
        <v>0</v>
      </c>
      <c r="T20" s="78"/>
      <c r="U20" s="69">
        <f>D19*U19</f>
        <v>0</v>
      </c>
      <c r="V20" s="59">
        <f>SUM($D15:$D20)*V15</f>
        <v>0</v>
      </c>
      <c r="W20" s="80">
        <f>SUM($D15:$D20)*W15</f>
        <v>0</v>
      </c>
    </row>
    <row r="21" spans="1:23" s="57" customFormat="1" ht="24.75" customHeight="1" x14ac:dyDescent="0.15">
      <c r="A21" s="58"/>
      <c r="B21" s="153" t="s">
        <v>49</v>
      </c>
      <c r="C21" s="151" t="s">
        <v>46</v>
      </c>
      <c r="D21" s="147"/>
      <c r="E21" s="148"/>
      <c r="F21" s="45">
        <v>2300</v>
      </c>
      <c r="G21" s="45">
        <v>65</v>
      </c>
      <c r="H21" s="71">
        <f>ROUNDUP(F21*0.2/9,0)</f>
        <v>52</v>
      </c>
      <c r="I21" s="88" t="s">
        <v>47</v>
      </c>
      <c r="J21" s="73">
        <f>ROUNDDOWN(F21*0.3/9,0)</f>
        <v>76</v>
      </c>
      <c r="K21" s="74" t="s">
        <v>39</v>
      </c>
      <c r="L21" s="81">
        <v>7.5</v>
      </c>
      <c r="M21" s="73" t="s">
        <v>40</v>
      </c>
      <c r="N21" s="82">
        <v>3000</v>
      </c>
      <c r="O21" s="83">
        <v>750</v>
      </c>
      <c r="P21" s="39">
        <v>7.5</v>
      </c>
      <c r="Q21" s="45">
        <v>900</v>
      </c>
      <c r="R21" s="68">
        <f>0.54*F21/1000</f>
        <v>1.242</v>
      </c>
      <c r="S21" s="43">
        <v>1.21</v>
      </c>
      <c r="T21" s="68">
        <f>0.6*F21/1000</f>
        <v>1.38</v>
      </c>
      <c r="U21" s="43">
        <v>1.38</v>
      </c>
      <c r="V21" s="67">
        <v>100</v>
      </c>
      <c r="W21" s="84">
        <v>21</v>
      </c>
    </row>
    <row r="22" spans="1:23" s="57" customFormat="1" ht="24.75" customHeight="1" x14ac:dyDescent="0.2">
      <c r="A22" s="58"/>
      <c r="B22" s="154"/>
      <c r="C22" s="152"/>
      <c r="D22" s="149"/>
      <c r="E22" s="150"/>
      <c r="F22" s="59">
        <f>D21*F21</f>
        <v>0</v>
      </c>
      <c r="G22" s="60"/>
      <c r="H22" s="61">
        <f>H21*D21</f>
        <v>0</v>
      </c>
      <c r="I22" s="62" t="s">
        <v>47</v>
      </c>
      <c r="J22" s="63">
        <f>J21*D21</f>
        <v>0</v>
      </c>
      <c r="K22" s="64"/>
      <c r="L22" s="65"/>
      <c r="M22" s="66"/>
      <c r="N22" s="85"/>
      <c r="O22" s="74"/>
      <c r="P22" s="86"/>
      <c r="Q22" s="67"/>
      <c r="R22" s="77"/>
      <c r="S22" s="69">
        <f>D21*S21</f>
        <v>0</v>
      </c>
      <c r="T22" s="78"/>
      <c r="U22" s="69">
        <f>D21*U21</f>
        <v>0</v>
      </c>
      <c r="V22" s="67"/>
      <c r="W22" s="70"/>
    </row>
    <row r="23" spans="1:23" s="57" customFormat="1" ht="24.75" customHeight="1" x14ac:dyDescent="0.2">
      <c r="A23" s="90" t="s">
        <v>10</v>
      </c>
      <c r="B23" s="154"/>
      <c r="C23" s="151" t="s">
        <v>8</v>
      </c>
      <c r="D23" s="147"/>
      <c r="E23" s="148"/>
      <c r="F23" s="45">
        <v>2700</v>
      </c>
      <c r="G23" s="67"/>
      <c r="H23" s="71">
        <f>ROUNDUP(F23*0.2/9,0)</f>
        <v>60</v>
      </c>
      <c r="I23" s="88" t="s">
        <v>47</v>
      </c>
      <c r="J23" s="73">
        <f>ROUNDDOWN(F23*0.3/9,0)</f>
        <v>90</v>
      </c>
      <c r="K23" s="74"/>
      <c r="L23" s="72"/>
      <c r="M23" s="73"/>
      <c r="N23" s="82"/>
      <c r="O23" s="87"/>
      <c r="P23" s="76"/>
      <c r="Q23" s="75"/>
      <c r="R23" s="77">
        <f>0.54*F23/1000</f>
        <v>1.458</v>
      </c>
      <c r="S23" s="39">
        <v>1.4</v>
      </c>
      <c r="T23" s="68">
        <f>0.6*F23/1000</f>
        <v>1.62</v>
      </c>
      <c r="U23" s="39">
        <v>1.6</v>
      </c>
      <c r="V23" s="75"/>
      <c r="W23" s="70"/>
    </row>
    <row r="24" spans="1:23" s="57" customFormat="1" ht="24.75" customHeight="1" x14ac:dyDescent="0.2">
      <c r="A24" s="58"/>
      <c r="B24" s="154"/>
      <c r="C24" s="152"/>
      <c r="D24" s="149"/>
      <c r="E24" s="150"/>
      <c r="F24" s="59">
        <f>D23*F23</f>
        <v>0</v>
      </c>
      <c r="G24" s="60"/>
      <c r="H24" s="61">
        <f>H23*D23</f>
        <v>0</v>
      </c>
      <c r="I24" s="62" t="s">
        <v>47</v>
      </c>
      <c r="J24" s="63">
        <f>J23*D23</f>
        <v>0</v>
      </c>
      <c r="K24" s="64"/>
      <c r="L24" s="65"/>
      <c r="M24" s="66"/>
      <c r="N24" s="85"/>
      <c r="O24" s="87"/>
      <c r="P24" s="76"/>
      <c r="Q24" s="75"/>
      <c r="R24" s="77"/>
      <c r="S24" s="69">
        <f>D23*S23</f>
        <v>0</v>
      </c>
      <c r="T24" s="78"/>
      <c r="U24" s="69">
        <f>D23*U23</f>
        <v>0</v>
      </c>
      <c r="V24" s="75"/>
      <c r="W24" s="70"/>
    </row>
    <row r="25" spans="1:23" s="57" customFormat="1" ht="24.75" customHeight="1" x14ac:dyDescent="0.2">
      <c r="A25" s="58"/>
      <c r="B25" s="154"/>
      <c r="C25" s="151" t="s">
        <v>9</v>
      </c>
      <c r="D25" s="147"/>
      <c r="E25" s="148"/>
      <c r="F25" s="45">
        <v>3050</v>
      </c>
      <c r="G25" s="67"/>
      <c r="H25" s="71">
        <f>ROUNDUP(F25*0.2/9,0)</f>
        <v>68</v>
      </c>
      <c r="I25" s="88" t="s">
        <v>47</v>
      </c>
      <c r="J25" s="73">
        <f>ROUNDDOWN(F25*0.3/9,0)</f>
        <v>101</v>
      </c>
      <c r="K25" s="74"/>
      <c r="L25" s="72"/>
      <c r="M25" s="73"/>
      <c r="N25" s="82"/>
      <c r="O25" s="87"/>
      <c r="P25" s="76"/>
      <c r="Q25" s="75"/>
      <c r="R25" s="77">
        <f>0.54*F25/1000</f>
        <v>1.647</v>
      </c>
      <c r="S25" s="43">
        <v>1.61</v>
      </c>
      <c r="T25" s="68">
        <f>0.6*F25/1000</f>
        <v>1.83</v>
      </c>
      <c r="U25" s="39">
        <v>1.84</v>
      </c>
      <c r="V25" s="75"/>
      <c r="W25" s="70"/>
    </row>
    <row r="26" spans="1:23" s="57" customFormat="1" ht="24.75" customHeight="1" x14ac:dyDescent="0.2">
      <c r="A26" s="58"/>
      <c r="B26" s="154"/>
      <c r="C26" s="152"/>
      <c r="D26" s="149"/>
      <c r="E26" s="150"/>
      <c r="F26" s="59">
        <f>D25*F25</f>
        <v>0</v>
      </c>
      <c r="G26" s="59">
        <f>SUM($D21:$D26)*G21</f>
        <v>0</v>
      </c>
      <c r="H26" s="61">
        <f>H25*D25</f>
        <v>0</v>
      </c>
      <c r="I26" s="62" t="s">
        <v>47</v>
      </c>
      <c r="J26" s="63">
        <f>J25*D25</f>
        <v>0</v>
      </c>
      <c r="K26" s="61"/>
      <c r="L26" s="79">
        <f>SUM($D21:$D26)*L21</f>
        <v>0</v>
      </c>
      <c r="M26" s="63"/>
      <c r="N26" s="63">
        <f>SUM($D21:$D26)*N21</f>
        <v>0</v>
      </c>
      <c r="O26" s="59">
        <f>SUM($D21:$D26)*O21</f>
        <v>0</v>
      </c>
      <c r="P26" s="69">
        <f>SUM($D21:$D26)*P21</f>
        <v>0</v>
      </c>
      <c r="Q26" s="59">
        <f>SUM($D21:$D26)*Q21</f>
        <v>0</v>
      </c>
      <c r="R26" s="77"/>
      <c r="S26" s="69">
        <f>D25*S25</f>
        <v>0</v>
      </c>
      <c r="T26" s="78"/>
      <c r="U26" s="69">
        <f>D25*U25</f>
        <v>0</v>
      </c>
      <c r="V26" s="59">
        <f>SUM($D21:$D26)*V21</f>
        <v>0</v>
      </c>
      <c r="W26" s="80">
        <f>SUM($D21:$D26)*W21</f>
        <v>0</v>
      </c>
    </row>
    <row r="27" spans="1:23" s="57" customFormat="1" ht="24.75" customHeight="1" x14ac:dyDescent="0.15">
      <c r="A27" s="58"/>
      <c r="B27" s="153" t="s">
        <v>60</v>
      </c>
      <c r="C27" s="151" t="s">
        <v>46</v>
      </c>
      <c r="D27" s="147"/>
      <c r="E27" s="148"/>
      <c r="F27" s="45">
        <v>2200</v>
      </c>
      <c r="G27" s="45">
        <v>65</v>
      </c>
      <c r="H27" s="71">
        <f>ROUNDUP(F27*0.2/9,0)</f>
        <v>49</v>
      </c>
      <c r="I27" s="88" t="s">
        <v>47</v>
      </c>
      <c r="J27" s="73">
        <f>ROUNDDOWN(F27*0.3/9,0)</f>
        <v>73</v>
      </c>
      <c r="K27" s="74" t="s">
        <v>39</v>
      </c>
      <c r="L27" s="81">
        <v>7.5</v>
      </c>
      <c r="M27" s="73" t="s">
        <v>40</v>
      </c>
      <c r="N27" s="82">
        <v>3000</v>
      </c>
      <c r="O27" s="83">
        <v>750</v>
      </c>
      <c r="P27" s="39">
        <v>7.5</v>
      </c>
      <c r="Q27" s="45">
        <v>900</v>
      </c>
      <c r="R27" s="68">
        <f>0.54*F27/1000</f>
        <v>1.1879999999999999</v>
      </c>
      <c r="S27" s="43">
        <v>1.1100000000000001</v>
      </c>
      <c r="T27" s="68">
        <f>0.6*F27/1000</f>
        <v>1.32</v>
      </c>
      <c r="U27" s="43">
        <v>1.28</v>
      </c>
      <c r="V27" s="67">
        <v>100</v>
      </c>
      <c r="W27" s="84">
        <v>21</v>
      </c>
    </row>
    <row r="28" spans="1:23" s="57" customFormat="1" ht="24.75" customHeight="1" x14ac:dyDescent="0.2">
      <c r="A28" s="58"/>
      <c r="B28" s="154"/>
      <c r="C28" s="152"/>
      <c r="D28" s="149"/>
      <c r="E28" s="150"/>
      <c r="F28" s="59">
        <f>D27*F27</f>
        <v>0</v>
      </c>
      <c r="G28" s="60"/>
      <c r="H28" s="61">
        <f>H27*D27</f>
        <v>0</v>
      </c>
      <c r="I28" s="62" t="s">
        <v>47</v>
      </c>
      <c r="J28" s="63">
        <f>J27*D27</f>
        <v>0</v>
      </c>
      <c r="K28" s="64"/>
      <c r="L28" s="65"/>
      <c r="M28" s="66"/>
      <c r="N28" s="85"/>
      <c r="O28" s="74"/>
      <c r="P28" s="86"/>
      <c r="Q28" s="67"/>
      <c r="R28" s="77"/>
      <c r="S28" s="69">
        <f>D27*S27</f>
        <v>0</v>
      </c>
      <c r="T28" s="78"/>
      <c r="U28" s="69">
        <f>D27*U27</f>
        <v>0</v>
      </c>
      <c r="V28" s="67"/>
      <c r="W28" s="70"/>
    </row>
    <row r="29" spans="1:23" s="57" customFormat="1" ht="24.75" customHeight="1" x14ac:dyDescent="0.2">
      <c r="A29" s="58"/>
      <c r="B29" s="154"/>
      <c r="C29" s="151" t="s">
        <v>8</v>
      </c>
      <c r="D29" s="147"/>
      <c r="E29" s="148"/>
      <c r="F29" s="45">
        <v>2600</v>
      </c>
      <c r="G29" s="67"/>
      <c r="H29" s="71">
        <f>ROUNDUP(F29*0.2/9,0)</f>
        <v>58</v>
      </c>
      <c r="I29" s="88" t="s">
        <v>47</v>
      </c>
      <c r="J29" s="73">
        <f>ROUNDDOWN(F29*0.3/9,0)</f>
        <v>86</v>
      </c>
      <c r="K29" s="74"/>
      <c r="L29" s="72"/>
      <c r="M29" s="73"/>
      <c r="N29" s="82"/>
      <c r="O29" s="87"/>
      <c r="P29" s="76"/>
      <c r="Q29" s="75"/>
      <c r="R29" s="77">
        <f>0.54*F29/1000</f>
        <v>1.4039999999999999</v>
      </c>
      <c r="S29" s="91">
        <v>1.3</v>
      </c>
      <c r="T29" s="68">
        <f>0.6*F29/1000</f>
        <v>1.56</v>
      </c>
      <c r="U29" s="39">
        <v>1.5</v>
      </c>
      <c r="V29" s="75"/>
      <c r="W29" s="70"/>
    </row>
    <row r="30" spans="1:23" s="57" customFormat="1" ht="24.75" customHeight="1" x14ac:dyDescent="0.2">
      <c r="A30" s="58"/>
      <c r="B30" s="154"/>
      <c r="C30" s="152"/>
      <c r="D30" s="149"/>
      <c r="E30" s="150"/>
      <c r="F30" s="59">
        <f>D29*F29</f>
        <v>0</v>
      </c>
      <c r="G30" s="60"/>
      <c r="H30" s="61">
        <f>H29*D29</f>
        <v>0</v>
      </c>
      <c r="I30" s="62" t="s">
        <v>47</v>
      </c>
      <c r="J30" s="63">
        <f>J29*D29</f>
        <v>0</v>
      </c>
      <c r="K30" s="64"/>
      <c r="L30" s="65"/>
      <c r="M30" s="66"/>
      <c r="N30" s="85"/>
      <c r="O30" s="87"/>
      <c r="P30" s="76"/>
      <c r="Q30" s="75"/>
      <c r="R30" s="77"/>
      <c r="S30" s="69">
        <f>D29*S29</f>
        <v>0</v>
      </c>
      <c r="T30" s="78"/>
      <c r="U30" s="69">
        <f>D29*U29</f>
        <v>0</v>
      </c>
      <c r="V30" s="75"/>
      <c r="W30" s="70"/>
    </row>
    <row r="31" spans="1:23" s="57" customFormat="1" ht="24.75" customHeight="1" x14ac:dyDescent="0.2">
      <c r="A31" s="58"/>
      <c r="B31" s="154"/>
      <c r="C31" s="151" t="s">
        <v>9</v>
      </c>
      <c r="D31" s="147"/>
      <c r="E31" s="148"/>
      <c r="F31" s="45">
        <v>2950</v>
      </c>
      <c r="G31" s="67"/>
      <c r="H31" s="71">
        <f>ROUNDUP(F31*0.2/9,0)</f>
        <v>66</v>
      </c>
      <c r="I31" s="88" t="s">
        <v>47</v>
      </c>
      <c r="J31" s="73">
        <f>ROUNDDOWN(F31*0.3/9,0)</f>
        <v>98</v>
      </c>
      <c r="K31" s="74"/>
      <c r="L31" s="72"/>
      <c r="M31" s="73"/>
      <c r="N31" s="82"/>
      <c r="O31" s="87"/>
      <c r="P31" s="76"/>
      <c r="Q31" s="75"/>
      <c r="R31" s="77">
        <f>0.54*F31/1000</f>
        <v>1.593</v>
      </c>
      <c r="S31" s="92">
        <v>1.5</v>
      </c>
      <c r="T31" s="68">
        <f>0.6*F31/1000</f>
        <v>1.77</v>
      </c>
      <c r="U31" s="39">
        <v>1.71</v>
      </c>
      <c r="V31" s="75"/>
      <c r="W31" s="70"/>
    </row>
    <row r="32" spans="1:23" s="57" customFormat="1" ht="24.75" customHeight="1" x14ac:dyDescent="0.2">
      <c r="A32" s="58"/>
      <c r="B32" s="154"/>
      <c r="C32" s="152"/>
      <c r="D32" s="149"/>
      <c r="E32" s="150"/>
      <c r="F32" s="59">
        <f>D31*F31</f>
        <v>0</v>
      </c>
      <c r="G32" s="59">
        <f>SUM($D27:$D32)*G27</f>
        <v>0</v>
      </c>
      <c r="H32" s="61">
        <f>H31*D31</f>
        <v>0</v>
      </c>
      <c r="I32" s="62" t="s">
        <v>47</v>
      </c>
      <c r="J32" s="63">
        <f>J31*D31</f>
        <v>0</v>
      </c>
      <c r="K32" s="61"/>
      <c r="L32" s="79">
        <f>SUM($D27:$D32)*L27</f>
        <v>0</v>
      </c>
      <c r="M32" s="63"/>
      <c r="N32" s="63">
        <f>SUM($D27:$D32)*N27</f>
        <v>0</v>
      </c>
      <c r="O32" s="59">
        <f>SUM($D27:$D32)*O27</f>
        <v>0</v>
      </c>
      <c r="P32" s="69">
        <f>SUM($D27:$D32)*P27</f>
        <v>0</v>
      </c>
      <c r="Q32" s="59">
        <f>SUM($D27:$D32)*Q27</f>
        <v>0</v>
      </c>
      <c r="R32" s="77"/>
      <c r="S32" s="69">
        <f>D31*S31</f>
        <v>0</v>
      </c>
      <c r="T32" s="78"/>
      <c r="U32" s="69">
        <f>D31*U31</f>
        <v>0</v>
      </c>
      <c r="V32" s="59">
        <f>SUM($D27:$D32)*V27</f>
        <v>0</v>
      </c>
      <c r="W32" s="80">
        <f>SUM($D27:$D32)*W27</f>
        <v>0</v>
      </c>
    </row>
    <row r="33" spans="1:23" s="57" customFormat="1" ht="24.75" customHeight="1" x14ac:dyDescent="0.15">
      <c r="A33" s="58"/>
      <c r="B33" s="153" t="s">
        <v>58</v>
      </c>
      <c r="C33" s="151" t="s">
        <v>46</v>
      </c>
      <c r="D33" s="147"/>
      <c r="E33" s="148"/>
      <c r="F33" s="45">
        <v>2050</v>
      </c>
      <c r="G33" s="45">
        <v>60</v>
      </c>
      <c r="H33" s="71">
        <f>ROUNDUP(F33*0.2/9,0)</f>
        <v>46</v>
      </c>
      <c r="I33" s="88" t="s">
        <v>34</v>
      </c>
      <c r="J33" s="73">
        <f>ROUNDDOWN(F33*0.3/9,0)</f>
        <v>68</v>
      </c>
      <c r="K33" s="74" t="s">
        <v>39</v>
      </c>
      <c r="L33" s="81">
        <v>7.5</v>
      </c>
      <c r="M33" s="73" t="s">
        <v>40</v>
      </c>
      <c r="N33" s="82">
        <v>3000</v>
      </c>
      <c r="O33" s="83">
        <v>750</v>
      </c>
      <c r="P33" s="39">
        <v>7.5</v>
      </c>
      <c r="Q33" s="45">
        <v>850</v>
      </c>
      <c r="R33" s="68">
        <f>0.54*F33/1000</f>
        <v>1.107</v>
      </c>
      <c r="S33" s="43">
        <v>1.1100000000000001</v>
      </c>
      <c r="T33" s="68">
        <f>0.6*F33/1000</f>
        <v>1.23</v>
      </c>
      <c r="U33" s="43">
        <v>1.28</v>
      </c>
      <c r="V33" s="67">
        <v>100</v>
      </c>
      <c r="W33" s="84">
        <v>20</v>
      </c>
    </row>
    <row r="34" spans="1:23" s="57" customFormat="1" ht="24.75" customHeight="1" x14ac:dyDescent="0.2">
      <c r="A34" s="58"/>
      <c r="B34" s="154"/>
      <c r="C34" s="152"/>
      <c r="D34" s="149"/>
      <c r="E34" s="150"/>
      <c r="F34" s="59">
        <f>D33*F33</f>
        <v>0</v>
      </c>
      <c r="G34" s="60"/>
      <c r="H34" s="61">
        <f>H33*D33</f>
        <v>0</v>
      </c>
      <c r="I34" s="62" t="s">
        <v>34</v>
      </c>
      <c r="J34" s="63">
        <f>J33*D33</f>
        <v>0</v>
      </c>
      <c r="K34" s="64"/>
      <c r="L34" s="65"/>
      <c r="M34" s="66"/>
      <c r="N34" s="85"/>
      <c r="O34" s="74"/>
      <c r="P34" s="86"/>
      <c r="Q34" s="67"/>
      <c r="R34" s="77"/>
      <c r="S34" s="69">
        <f>D33*S33</f>
        <v>0</v>
      </c>
      <c r="T34" s="78"/>
      <c r="U34" s="69">
        <f>D33*U33</f>
        <v>0</v>
      </c>
      <c r="V34" s="67"/>
      <c r="W34" s="70"/>
    </row>
    <row r="35" spans="1:23" s="57" customFormat="1" ht="24.75" customHeight="1" x14ac:dyDescent="0.2">
      <c r="A35" s="58"/>
      <c r="B35" s="154"/>
      <c r="C35" s="151" t="s">
        <v>8</v>
      </c>
      <c r="D35" s="147"/>
      <c r="E35" s="148"/>
      <c r="F35" s="45">
        <v>2400</v>
      </c>
      <c r="G35" s="67"/>
      <c r="H35" s="71">
        <f>ROUNDUP(F35*0.2/9,0)</f>
        <v>54</v>
      </c>
      <c r="I35" s="88" t="s">
        <v>34</v>
      </c>
      <c r="J35" s="73">
        <f>ROUNDDOWN(F35*0.3/9,0)</f>
        <v>80</v>
      </c>
      <c r="K35" s="74"/>
      <c r="L35" s="72"/>
      <c r="M35" s="73"/>
      <c r="N35" s="82"/>
      <c r="O35" s="87"/>
      <c r="P35" s="76"/>
      <c r="Q35" s="75"/>
      <c r="R35" s="77">
        <f>0.54*F35/1000</f>
        <v>1.296</v>
      </c>
      <c r="S35" s="91">
        <v>1.3</v>
      </c>
      <c r="T35" s="68">
        <f>0.6*F35/1000</f>
        <v>1.44</v>
      </c>
      <c r="U35" s="39">
        <v>1.5</v>
      </c>
      <c r="V35" s="75"/>
      <c r="W35" s="70"/>
    </row>
    <row r="36" spans="1:23" s="57" customFormat="1" ht="24.75" customHeight="1" x14ac:dyDescent="0.2">
      <c r="A36" s="58"/>
      <c r="B36" s="154"/>
      <c r="C36" s="152"/>
      <c r="D36" s="149"/>
      <c r="E36" s="150"/>
      <c r="F36" s="59">
        <f>D35*F35</f>
        <v>0</v>
      </c>
      <c r="G36" s="60"/>
      <c r="H36" s="61">
        <f>H35*D35</f>
        <v>0</v>
      </c>
      <c r="I36" s="62" t="s">
        <v>34</v>
      </c>
      <c r="J36" s="63">
        <f>J35*D35</f>
        <v>0</v>
      </c>
      <c r="K36" s="64"/>
      <c r="L36" s="65"/>
      <c r="M36" s="66"/>
      <c r="N36" s="85"/>
      <c r="O36" s="87"/>
      <c r="P36" s="76"/>
      <c r="Q36" s="75"/>
      <c r="R36" s="77"/>
      <c r="S36" s="69">
        <f>D35*S35</f>
        <v>0</v>
      </c>
      <c r="T36" s="78"/>
      <c r="U36" s="69">
        <f>D35*U35</f>
        <v>0</v>
      </c>
      <c r="V36" s="75"/>
      <c r="W36" s="70"/>
    </row>
    <row r="37" spans="1:23" s="57" customFormat="1" ht="24.75" customHeight="1" x14ac:dyDescent="0.2">
      <c r="A37" s="58"/>
      <c r="B37" s="154"/>
      <c r="C37" s="151" t="s">
        <v>9</v>
      </c>
      <c r="D37" s="147"/>
      <c r="E37" s="148"/>
      <c r="F37" s="45">
        <v>2750</v>
      </c>
      <c r="G37" s="67"/>
      <c r="H37" s="71">
        <f>ROUNDUP(F37*0.2/9,0)</f>
        <v>62</v>
      </c>
      <c r="I37" s="88" t="s">
        <v>34</v>
      </c>
      <c r="J37" s="73">
        <f>ROUNDDOWN(F37*0.3/9,0)</f>
        <v>91</v>
      </c>
      <c r="K37" s="74"/>
      <c r="L37" s="72"/>
      <c r="M37" s="73"/>
      <c r="N37" s="82"/>
      <c r="O37" s="87"/>
      <c r="P37" s="76"/>
      <c r="Q37" s="75"/>
      <c r="R37" s="77">
        <f>0.54*F37/1000</f>
        <v>1.4850000000000001</v>
      </c>
      <c r="S37" s="92">
        <v>1.5</v>
      </c>
      <c r="T37" s="68">
        <f>0.6*F37/1000</f>
        <v>1.65</v>
      </c>
      <c r="U37" s="39">
        <v>1.71</v>
      </c>
      <c r="V37" s="75"/>
      <c r="W37" s="70"/>
    </row>
    <row r="38" spans="1:23" s="57" customFormat="1" ht="24.75" customHeight="1" x14ac:dyDescent="0.2">
      <c r="A38" s="58"/>
      <c r="B38" s="154"/>
      <c r="C38" s="152"/>
      <c r="D38" s="149"/>
      <c r="E38" s="150"/>
      <c r="F38" s="59">
        <f>D37*F37</f>
        <v>0</v>
      </c>
      <c r="G38" s="59">
        <f>SUM($D33:$D38)*G33</f>
        <v>0</v>
      </c>
      <c r="H38" s="61">
        <f>H37*D37</f>
        <v>0</v>
      </c>
      <c r="I38" s="62" t="s">
        <v>34</v>
      </c>
      <c r="J38" s="63">
        <f>J37*D37</f>
        <v>0</v>
      </c>
      <c r="K38" s="61"/>
      <c r="L38" s="79">
        <f>SUM($D33:$D38)*L33</f>
        <v>0</v>
      </c>
      <c r="M38" s="63"/>
      <c r="N38" s="63">
        <f>SUM($D33:$D38)*N33</f>
        <v>0</v>
      </c>
      <c r="O38" s="59">
        <f>SUM($D33:$D38)*O33</f>
        <v>0</v>
      </c>
      <c r="P38" s="69">
        <f>SUM($D33:$D38)*P33</f>
        <v>0</v>
      </c>
      <c r="Q38" s="59">
        <f>SUM($D33:$D38)*Q33</f>
        <v>0</v>
      </c>
      <c r="R38" s="77"/>
      <c r="S38" s="69">
        <f>D37*S37</f>
        <v>0</v>
      </c>
      <c r="T38" s="78"/>
      <c r="U38" s="69">
        <f>D37*U37</f>
        <v>0</v>
      </c>
      <c r="V38" s="59">
        <f>SUM($D33:$D38)*V33</f>
        <v>0</v>
      </c>
      <c r="W38" s="80">
        <f>SUM($D33:$D38)*W33</f>
        <v>0</v>
      </c>
    </row>
    <row r="39" spans="1:23" s="57" customFormat="1" ht="24.75" customHeight="1" x14ac:dyDescent="0.15">
      <c r="A39" s="58"/>
      <c r="B39" s="153" t="s">
        <v>59</v>
      </c>
      <c r="C39" s="151" t="s">
        <v>46</v>
      </c>
      <c r="D39" s="147"/>
      <c r="E39" s="148"/>
      <c r="F39" s="45">
        <v>1800</v>
      </c>
      <c r="G39" s="45">
        <v>60</v>
      </c>
      <c r="H39" s="71">
        <f>ROUNDUP(F39*0.2/9,0)</f>
        <v>40</v>
      </c>
      <c r="I39" s="88" t="s">
        <v>47</v>
      </c>
      <c r="J39" s="73">
        <f>ROUNDDOWN(F39*0.3/9,0)</f>
        <v>60</v>
      </c>
      <c r="K39" s="74" t="s">
        <v>39</v>
      </c>
      <c r="L39" s="81">
        <v>7.5</v>
      </c>
      <c r="M39" s="73" t="s">
        <v>40</v>
      </c>
      <c r="N39" s="82">
        <v>3000</v>
      </c>
      <c r="O39" s="83">
        <v>700</v>
      </c>
      <c r="P39" s="39">
        <v>7</v>
      </c>
      <c r="Q39" s="45">
        <v>800</v>
      </c>
      <c r="R39" s="68">
        <f>0.54*F39/1000</f>
        <v>0.97200000000000009</v>
      </c>
      <c r="S39" s="91">
        <v>1</v>
      </c>
      <c r="T39" s="68">
        <f>0.6*F39/1000</f>
        <v>1.08</v>
      </c>
      <c r="U39" s="43">
        <v>1.0900000000000001</v>
      </c>
      <c r="V39" s="67">
        <v>100</v>
      </c>
      <c r="W39" s="84">
        <v>20</v>
      </c>
    </row>
    <row r="40" spans="1:23" s="57" customFormat="1" ht="24.75" customHeight="1" x14ac:dyDescent="0.2">
      <c r="A40" s="58"/>
      <c r="B40" s="154"/>
      <c r="C40" s="152"/>
      <c r="D40" s="149"/>
      <c r="E40" s="150"/>
      <c r="F40" s="59">
        <f>D39*F39</f>
        <v>0</v>
      </c>
      <c r="G40" s="60"/>
      <c r="H40" s="61">
        <f>H39*D39</f>
        <v>0</v>
      </c>
      <c r="I40" s="62" t="s">
        <v>47</v>
      </c>
      <c r="J40" s="63">
        <f>J39*D39</f>
        <v>0</v>
      </c>
      <c r="K40" s="64"/>
      <c r="L40" s="65"/>
      <c r="M40" s="66"/>
      <c r="N40" s="85"/>
      <c r="O40" s="74"/>
      <c r="P40" s="86"/>
      <c r="Q40" s="67"/>
      <c r="R40" s="77"/>
      <c r="S40" s="69">
        <f>D39*S39</f>
        <v>0</v>
      </c>
      <c r="T40" s="78"/>
      <c r="U40" s="69">
        <f>D39*U39</f>
        <v>0</v>
      </c>
      <c r="V40" s="67"/>
      <c r="W40" s="70"/>
    </row>
    <row r="41" spans="1:23" s="57" customFormat="1" ht="24.75" customHeight="1" x14ac:dyDescent="0.2">
      <c r="A41" s="58"/>
      <c r="B41" s="154"/>
      <c r="C41" s="151" t="s">
        <v>8</v>
      </c>
      <c r="D41" s="147"/>
      <c r="E41" s="148"/>
      <c r="F41" s="45">
        <v>2100</v>
      </c>
      <c r="G41" s="67"/>
      <c r="H41" s="71">
        <f>ROUNDUP(F41*0.2/9,0)</f>
        <v>47</v>
      </c>
      <c r="I41" s="88" t="s">
        <v>47</v>
      </c>
      <c r="J41" s="73">
        <f>ROUNDDOWN(F41*0.3/9,0)</f>
        <v>70</v>
      </c>
      <c r="K41" s="74"/>
      <c r="L41" s="72"/>
      <c r="M41" s="73"/>
      <c r="N41" s="82"/>
      <c r="O41" s="74"/>
      <c r="P41" s="43"/>
      <c r="Q41" s="67"/>
      <c r="R41" s="77">
        <f>0.54*F41/1000</f>
        <v>1.1339999999999999</v>
      </c>
      <c r="S41" s="91">
        <v>1.2</v>
      </c>
      <c r="T41" s="68">
        <f>0.6*F41/1000</f>
        <v>1.26</v>
      </c>
      <c r="U41" s="39">
        <v>1.3</v>
      </c>
      <c r="V41" s="67"/>
      <c r="W41" s="70"/>
    </row>
    <row r="42" spans="1:23" s="57" customFormat="1" ht="24.75" customHeight="1" thickBot="1" x14ac:dyDescent="0.25">
      <c r="A42" s="93"/>
      <c r="B42" s="170"/>
      <c r="C42" s="171"/>
      <c r="D42" s="172"/>
      <c r="E42" s="173"/>
      <c r="F42" s="94">
        <f>D41*F41</f>
        <v>0</v>
      </c>
      <c r="G42" s="94">
        <f>SUM($D39:$D42)*G39</f>
        <v>0</v>
      </c>
      <c r="H42" s="95">
        <f>H41*D41</f>
        <v>0</v>
      </c>
      <c r="I42" s="96" t="s">
        <v>47</v>
      </c>
      <c r="J42" s="97">
        <f>J41*D41</f>
        <v>0</v>
      </c>
      <c r="K42" s="95"/>
      <c r="L42" s="98">
        <f>SUM($D39:$D42)*L39</f>
        <v>0</v>
      </c>
      <c r="M42" s="97"/>
      <c r="N42" s="94">
        <f>SUM($D39:$D42)*N39</f>
        <v>0</v>
      </c>
      <c r="O42" s="94">
        <f>SUM($D39:$D42)*O39</f>
        <v>0</v>
      </c>
      <c r="P42" s="94">
        <f>SUM($D39:$D42)*P39</f>
        <v>0</v>
      </c>
      <c r="Q42" s="94">
        <f>SUM($D39:$D42)*Q39</f>
        <v>0</v>
      </c>
      <c r="R42" s="99"/>
      <c r="S42" s="100">
        <f>D41*S41</f>
        <v>0</v>
      </c>
      <c r="T42" s="101"/>
      <c r="U42" s="100">
        <f>D41*U41</f>
        <v>0</v>
      </c>
      <c r="V42" s="94">
        <f>SUM($D39:$D42)*V39</f>
        <v>0</v>
      </c>
      <c r="W42" s="102">
        <f>SUM($D39:$D42)*W39</f>
        <v>0</v>
      </c>
    </row>
    <row r="43" spans="1:23" s="57" customFormat="1" ht="24.75" customHeight="1" x14ac:dyDescent="0.15">
      <c r="A43" s="58"/>
      <c r="B43" s="154" t="s">
        <v>45</v>
      </c>
      <c r="C43" s="167" t="s">
        <v>46</v>
      </c>
      <c r="D43" s="168"/>
      <c r="E43" s="169"/>
      <c r="F43" s="67">
        <v>2050</v>
      </c>
      <c r="G43" s="67">
        <v>55</v>
      </c>
      <c r="H43" s="71">
        <f>ROUNDUP(F43*0.2/9,0)</f>
        <v>46</v>
      </c>
      <c r="I43" s="72" t="s">
        <v>47</v>
      </c>
      <c r="J43" s="73">
        <f>ROUNDDOWN(F43*0.3/9,0)</f>
        <v>68</v>
      </c>
      <c r="K43" s="74" t="s">
        <v>39</v>
      </c>
      <c r="L43" s="89">
        <v>6.5</v>
      </c>
      <c r="M43" s="73" t="s">
        <v>40</v>
      </c>
      <c r="N43" s="73">
        <v>2600</v>
      </c>
      <c r="O43" s="67">
        <v>650</v>
      </c>
      <c r="P43" s="43">
        <v>10.5</v>
      </c>
      <c r="Q43" s="67">
        <v>650</v>
      </c>
      <c r="R43" s="68">
        <f>0.54*F43/1000</f>
        <v>1.107</v>
      </c>
      <c r="S43" s="43">
        <v>1.06</v>
      </c>
      <c r="T43" s="68">
        <f>0.6*F43/1000</f>
        <v>1.23</v>
      </c>
      <c r="U43" s="43">
        <v>1.24</v>
      </c>
      <c r="V43" s="67">
        <v>100</v>
      </c>
      <c r="W43" s="84">
        <v>18</v>
      </c>
    </row>
    <row r="44" spans="1:23" s="57" customFormat="1" ht="24.75" customHeight="1" x14ac:dyDescent="0.2">
      <c r="A44" s="58"/>
      <c r="B44" s="154"/>
      <c r="C44" s="152"/>
      <c r="D44" s="149"/>
      <c r="E44" s="150"/>
      <c r="F44" s="103">
        <f>D43*F43</f>
        <v>0</v>
      </c>
      <c r="G44" s="60"/>
      <c r="H44" s="61">
        <f>H43*D43</f>
        <v>0</v>
      </c>
      <c r="I44" s="62" t="s">
        <v>47</v>
      </c>
      <c r="J44" s="63">
        <f>J43*D43</f>
        <v>0</v>
      </c>
      <c r="K44" s="64"/>
      <c r="L44" s="65"/>
      <c r="M44" s="66"/>
      <c r="N44" s="66"/>
      <c r="O44" s="67"/>
      <c r="P44" s="43"/>
      <c r="Q44" s="67"/>
      <c r="R44" s="77"/>
      <c r="S44" s="69">
        <f>D43*S43</f>
        <v>0</v>
      </c>
      <c r="T44" s="78"/>
      <c r="U44" s="69">
        <f>D43*U43</f>
        <v>0</v>
      </c>
      <c r="V44" s="67"/>
      <c r="W44" s="70"/>
    </row>
    <row r="45" spans="1:23" s="57" customFormat="1" ht="24.75" customHeight="1" x14ac:dyDescent="0.2">
      <c r="A45" s="58"/>
      <c r="B45" s="154"/>
      <c r="C45" s="151" t="s">
        <v>8</v>
      </c>
      <c r="D45" s="147"/>
      <c r="E45" s="148"/>
      <c r="F45" s="45">
        <v>2300</v>
      </c>
      <c r="G45" s="67"/>
      <c r="H45" s="71">
        <f>ROUNDUP(F45*0.2/9,0)</f>
        <v>52</v>
      </c>
      <c r="I45" s="72" t="s">
        <v>47</v>
      </c>
      <c r="J45" s="73">
        <f>ROUNDDOWN(F45*0.3/9,0)</f>
        <v>76</v>
      </c>
      <c r="K45" s="74"/>
      <c r="L45" s="72"/>
      <c r="M45" s="73"/>
      <c r="N45" s="73"/>
      <c r="O45" s="75"/>
      <c r="P45" s="76"/>
      <c r="Q45" s="75"/>
      <c r="R45" s="77">
        <f>0.54*F45/1000</f>
        <v>1.242</v>
      </c>
      <c r="S45" s="39">
        <v>1.2</v>
      </c>
      <c r="T45" s="68">
        <f>0.6*F45/1000</f>
        <v>1.38</v>
      </c>
      <c r="U45" s="39">
        <v>1.4</v>
      </c>
      <c r="V45" s="75"/>
      <c r="W45" s="70"/>
    </row>
    <row r="46" spans="1:23" s="57" customFormat="1" ht="24.75" customHeight="1" x14ac:dyDescent="0.2">
      <c r="A46" s="58"/>
      <c r="B46" s="154"/>
      <c r="C46" s="152"/>
      <c r="D46" s="149"/>
      <c r="E46" s="150"/>
      <c r="F46" s="59">
        <f>D45*F45</f>
        <v>0</v>
      </c>
      <c r="G46" s="60"/>
      <c r="H46" s="61">
        <f>H45*D45</f>
        <v>0</v>
      </c>
      <c r="I46" s="62" t="s">
        <v>47</v>
      </c>
      <c r="J46" s="63">
        <f>J45*D45</f>
        <v>0</v>
      </c>
      <c r="K46" s="64"/>
      <c r="L46" s="65"/>
      <c r="M46" s="66"/>
      <c r="N46" s="66"/>
      <c r="O46" s="75"/>
      <c r="P46" s="76"/>
      <c r="Q46" s="75"/>
      <c r="R46" s="77"/>
      <c r="S46" s="69">
        <f>D45*S45</f>
        <v>0</v>
      </c>
      <c r="T46" s="78"/>
      <c r="U46" s="69">
        <f>D45*U45</f>
        <v>0</v>
      </c>
      <c r="V46" s="75"/>
      <c r="W46" s="70"/>
    </row>
    <row r="47" spans="1:23" s="57" customFormat="1" ht="24.75" customHeight="1" x14ac:dyDescent="0.2">
      <c r="A47" s="58"/>
      <c r="B47" s="154"/>
      <c r="C47" s="151" t="s">
        <v>9</v>
      </c>
      <c r="D47" s="147"/>
      <c r="E47" s="148"/>
      <c r="F47" s="45">
        <v>2550</v>
      </c>
      <c r="G47" s="67"/>
      <c r="H47" s="71">
        <f>ROUNDUP(F47*0.2/9,0)</f>
        <v>57</v>
      </c>
      <c r="I47" s="72" t="s">
        <v>47</v>
      </c>
      <c r="J47" s="73">
        <f>ROUNDDOWN(F47*0.3/9,0)</f>
        <v>85</v>
      </c>
      <c r="K47" s="74"/>
      <c r="L47" s="72"/>
      <c r="M47" s="73"/>
      <c r="N47" s="73"/>
      <c r="O47" s="75"/>
      <c r="P47" s="76"/>
      <c r="Q47" s="75"/>
      <c r="R47" s="77">
        <f>0.54*F47/1000</f>
        <v>1.377</v>
      </c>
      <c r="S47" s="43">
        <v>1.33</v>
      </c>
      <c r="T47" s="68">
        <f>0.6*F47/1000</f>
        <v>1.53</v>
      </c>
      <c r="U47" s="43">
        <v>1.55</v>
      </c>
      <c r="V47" s="75"/>
      <c r="W47" s="70"/>
    </row>
    <row r="48" spans="1:23" s="57" customFormat="1" ht="24.75" customHeight="1" x14ac:dyDescent="0.2">
      <c r="A48" s="58"/>
      <c r="B48" s="154"/>
      <c r="C48" s="152"/>
      <c r="D48" s="149"/>
      <c r="E48" s="150"/>
      <c r="F48" s="59">
        <f>D47*F47</f>
        <v>0</v>
      </c>
      <c r="G48" s="59">
        <f>SUM($D43:$D48)*G43</f>
        <v>0</v>
      </c>
      <c r="H48" s="61">
        <f>H47*D47</f>
        <v>0</v>
      </c>
      <c r="I48" s="62" t="s">
        <v>47</v>
      </c>
      <c r="J48" s="63">
        <f>J47*D47</f>
        <v>0</v>
      </c>
      <c r="K48" s="61"/>
      <c r="L48" s="79">
        <f>SUM($D43:$D48)*L43</f>
        <v>0</v>
      </c>
      <c r="M48" s="104"/>
      <c r="N48" s="63">
        <f>SUM($D43:$D48)*N43</f>
        <v>0</v>
      </c>
      <c r="O48" s="59">
        <f>SUM($D43:$D48)*O43</f>
        <v>0</v>
      </c>
      <c r="P48" s="69">
        <f>SUM($D43:$D48)*P43</f>
        <v>0</v>
      </c>
      <c r="Q48" s="59">
        <f>SUM($D43:$D48)*Q43</f>
        <v>0</v>
      </c>
      <c r="R48" s="77"/>
      <c r="S48" s="69">
        <f>D47*S47</f>
        <v>0</v>
      </c>
      <c r="T48" s="78"/>
      <c r="U48" s="69">
        <f>D47*U47</f>
        <v>0</v>
      </c>
      <c r="V48" s="59">
        <f>SUM($D43:$D48)*V43</f>
        <v>0</v>
      </c>
      <c r="W48" s="80">
        <f>SUM($D43:$D48)*W43</f>
        <v>0</v>
      </c>
    </row>
    <row r="49" spans="1:23" s="57" customFormat="1" ht="24.75" customHeight="1" x14ac:dyDescent="0.15">
      <c r="A49" s="58"/>
      <c r="B49" s="153" t="s">
        <v>48</v>
      </c>
      <c r="C49" s="151" t="s">
        <v>46</v>
      </c>
      <c r="D49" s="147"/>
      <c r="E49" s="148"/>
      <c r="F49" s="45">
        <v>1700</v>
      </c>
      <c r="G49" s="45">
        <v>50</v>
      </c>
      <c r="H49" s="71">
        <f>ROUNDUP(F49*0.2/9,0)</f>
        <v>38</v>
      </c>
      <c r="I49" s="72" t="s">
        <v>47</v>
      </c>
      <c r="J49" s="73">
        <f>ROUNDDOWN(F49*0.3/9,0)</f>
        <v>56</v>
      </c>
      <c r="K49" s="74" t="s">
        <v>39</v>
      </c>
      <c r="L49" s="89">
        <v>6.5</v>
      </c>
      <c r="M49" s="73" t="s">
        <v>40</v>
      </c>
      <c r="N49" s="73">
        <v>2600</v>
      </c>
      <c r="O49" s="45">
        <v>650</v>
      </c>
      <c r="P49" s="39">
        <v>10.5</v>
      </c>
      <c r="Q49" s="45">
        <v>650</v>
      </c>
      <c r="R49" s="68">
        <f>0.54*F49/1000</f>
        <v>0.91800000000000015</v>
      </c>
      <c r="S49" s="39">
        <v>0.93</v>
      </c>
      <c r="T49" s="68">
        <f>0.6*F49/1000</f>
        <v>1.02</v>
      </c>
      <c r="U49" s="39">
        <v>1.01</v>
      </c>
      <c r="V49" s="45">
        <v>100</v>
      </c>
      <c r="W49" s="84">
        <v>18</v>
      </c>
    </row>
    <row r="50" spans="1:23" s="57" customFormat="1" ht="24.75" customHeight="1" x14ac:dyDescent="0.2">
      <c r="A50" s="58"/>
      <c r="B50" s="154"/>
      <c r="C50" s="152"/>
      <c r="D50" s="149"/>
      <c r="E50" s="150"/>
      <c r="F50" s="59">
        <f>D49*F49</f>
        <v>0</v>
      </c>
      <c r="G50" s="60"/>
      <c r="H50" s="61">
        <f>H49*D49</f>
        <v>0</v>
      </c>
      <c r="I50" s="62" t="s">
        <v>47</v>
      </c>
      <c r="J50" s="63">
        <f>J49*D49</f>
        <v>0</v>
      </c>
      <c r="K50" s="64"/>
      <c r="L50" s="65"/>
      <c r="M50" s="66"/>
      <c r="N50" s="66"/>
      <c r="O50" s="67"/>
      <c r="P50" s="43"/>
      <c r="Q50" s="67"/>
      <c r="R50" s="77"/>
      <c r="S50" s="69">
        <f>D49*S49</f>
        <v>0</v>
      </c>
      <c r="T50" s="78"/>
      <c r="U50" s="69">
        <f>D49*U49</f>
        <v>0</v>
      </c>
      <c r="V50" s="67"/>
      <c r="W50" s="70"/>
    </row>
    <row r="51" spans="1:23" s="57" customFormat="1" ht="24.75" customHeight="1" x14ac:dyDescent="0.2">
      <c r="A51" s="58"/>
      <c r="B51" s="154"/>
      <c r="C51" s="151" t="s">
        <v>8</v>
      </c>
      <c r="D51" s="147"/>
      <c r="E51" s="148"/>
      <c r="F51" s="45">
        <v>2000</v>
      </c>
      <c r="G51" s="67"/>
      <c r="H51" s="71">
        <f>ROUNDUP(F51*0.2/9,0)</f>
        <v>45</v>
      </c>
      <c r="I51" s="72" t="s">
        <v>47</v>
      </c>
      <c r="J51" s="73">
        <f>ROUNDDOWN(F51*0.3/9,0)</f>
        <v>66</v>
      </c>
      <c r="K51" s="74"/>
      <c r="L51" s="72"/>
      <c r="M51" s="73"/>
      <c r="N51" s="73"/>
      <c r="O51" s="75"/>
      <c r="P51" s="76"/>
      <c r="Q51" s="75"/>
      <c r="R51" s="77">
        <f>0.54*F51/1000</f>
        <v>1.08</v>
      </c>
      <c r="S51" s="43">
        <v>1.1000000000000001</v>
      </c>
      <c r="T51" s="68">
        <f>0.6*F51/1000</f>
        <v>1.2</v>
      </c>
      <c r="U51" s="43">
        <v>1.2</v>
      </c>
      <c r="V51" s="75"/>
      <c r="W51" s="70"/>
    </row>
    <row r="52" spans="1:23" s="57" customFormat="1" ht="24.75" customHeight="1" x14ac:dyDescent="0.2">
      <c r="A52" s="58"/>
      <c r="B52" s="154"/>
      <c r="C52" s="152"/>
      <c r="D52" s="149"/>
      <c r="E52" s="150"/>
      <c r="F52" s="59">
        <f>D51*F51</f>
        <v>0</v>
      </c>
      <c r="G52" s="60"/>
      <c r="H52" s="61">
        <f>H51*D51</f>
        <v>0</v>
      </c>
      <c r="I52" s="62" t="s">
        <v>47</v>
      </c>
      <c r="J52" s="63">
        <f>J51*D51</f>
        <v>0</v>
      </c>
      <c r="K52" s="64"/>
      <c r="L52" s="65"/>
      <c r="M52" s="66"/>
      <c r="N52" s="66"/>
      <c r="O52" s="75"/>
      <c r="P52" s="76"/>
      <c r="Q52" s="75"/>
      <c r="R52" s="77"/>
      <c r="S52" s="69">
        <f>D51*S51</f>
        <v>0</v>
      </c>
      <c r="T52" s="78"/>
      <c r="U52" s="69">
        <f>D51*U51</f>
        <v>0</v>
      </c>
      <c r="V52" s="75"/>
      <c r="W52" s="70"/>
    </row>
    <row r="53" spans="1:23" s="57" customFormat="1" ht="24.75" customHeight="1" x14ac:dyDescent="0.2">
      <c r="A53" s="58"/>
      <c r="B53" s="154"/>
      <c r="C53" s="151" t="s">
        <v>9</v>
      </c>
      <c r="D53" s="147"/>
      <c r="E53" s="148"/>
      <c r="F53" s="45">
        <v>2300</v>
      </c>
      <c r="G53" s="67"/>
      <c r="H53" s="71">
        <f>ROUNDUP(F53*0.2/9,0)</f>
        <v>52</v>
      </c>
      <c r="I53" s="72" t="s">
        <v>47</v>
      </c>
      <c r="J53" s="73">
        <f>ROUNDDOWN(F53*0.3/9,0)</f>
        <v>76</v>
      </c>
      <c r="K53" s="74"/>
      <c r="L53" s="72"/>
      <c r="M53" s="73"/>
      <c r="N53" s="73"/>
      <c r="O53" s="75"/>
      <c r="P53" s="76"/>
      <c r="Q53" s="75"/>
      <c r="R53" s="77">
        <f>0.54*F53/1000</f>
        <v>1.242</v>
      </c>
      <c r="S53" s="39">
        <v>1.24</v>
      </c>
      <c r="T53" s="68">
        <f>0.6*F53/1000</f>
        <v>1.38</v>
      </c>
      <c r="U53" s="39">
        <v>1.3</v>
      </c>
      <c r="V53" s="75"/>
      <c r="W53" s="70"/>
    </row>
    <row r="54" spans="1:23" s="57" customFormat="1" ht="24.75" customHeight="1" x14ac:dyDescent="0.2">
      <c r="A54" s="58"/>
      <c r="B54" s="154"/>
      <c r="C54" s="152"/>
      <c r="D54" s="149"/>
      <c r="E54" s="150"/>
      <c r="F54" s="59">
        <f>D53*F53</f>
        <v>0</v>
      </c>
      <c r="G54" s="59">
        <f>SUM($D49:$D54)*G49</f>
        <v>0</v>
      </c>
      <c r="H54" s="61">
        <f>H53*D53</f>
        <v>0</v>
      </c>
      <c r="I54" s="62" t="s">
        <v>47</v>
      </c>
      <c r="J54" s="63">
        <f>J53*D53</f>
        <v>0</v>
      </c>
      <c r="K54" s="61"/>
      <c r="L54" s="79">
        <f>SUM($D49:$D54)*L49</f>
        <v>0</v>
      </c>
      <c r="M54" s="104"/>
      <c r="N54" s="63">
        <f>SUM($D49:$D54)*N49</f>
        <v>0</v>
      </c>
      <c r="O54" s="59">
        <f>SUM($D49:$D54)*O49</f>
        <v>0</v>
      </c>
      <c r="P54" s="69">
        <f>SUM($D49:$D54)*P49</f>
        <v>0</v>
      </c>
      <c r="Q54" s="59">
        <f>SUM($D49:$D54)*Q49</f>
        <v>0</v>
      </c>
      <c r="R54" s="77"/>
      <c r="S54" s="69">
        <f>D53*S53</f>
        <v>0</v>
      </c>
      <c r="T54" s="78"/>
      <c r="U54" s="69">
        <f>D53*U53</f>
        <v>0</v>
      </c>
      <c r="V54" s="59">
        <f>SUM($D49:$D54)*V49</f>
        <v>0</v>
      </c>
      <c r="W54" s="80">
        <f>SUM($D49:$D54)*W49</f>
        <v>0</v>
      </c>
    </row>
    <row r="55" spans="1:23" s="57" customFormat="1" ht="24.75" customHeight="1" x14ac:dyDescent="0.15">
      <c r="A55" s="58"/>
      <c r="B55" s="153" t="s">
        <v>49</v>
      </c>
      <c r="C55" s="151" t="s">
        <v>46</v>
      </c>
      <c r="D55" s="147"/>
      <c r="E55" s="148"/>
      <c r="F55" s="45">
        <v>1750</v>
      </c>
      <c r="G55" s="45">
        <v>50</v>
      </c>
      <c r="H55" s="71">
        <f>ROUNDUP(F55*0.2/9,0)</f>
        <v>39</v>
      </c>
      <c r="I55" s="88" t="s">
        <v>47</v>
      </c>
      <c r="J55" s="73">
        <f>ROUNDDOWN(F55*0.3/9,0)</f>
        <v>58</v>
      </c>
      <c r="K55" s="74" t="s">
        <v>39</v>
      </c>
      <c r="L55" s="89">
        <v>6.5</v>
      </c>
      <c r="M55" s="73" t="s">
        <v>40</v>
      </c>
      <c r="N55" s="73">
        <v>2600</v>
      </c>
      <c r="O55" s="67">
        <v>650</v>
      </c>
      <c r="P55" s="43">
        <v>10.5</v>
      </c>
      <c r="Q55" s="67">
        <v>700</v>
      </c>
      <c r="R55" s="68">
        <f>0.54*F55/1000</f>
        <v>0.94500000000000006</v>
      </c>
      <c r="S55" s="43">
        <v>0.9</v>
      </c>
      <c r="T55" s="68">
        <f>0.6*F55/1000</f>
        <v>1.05</v>
      </c>
      <c r="U55" s="43">
        <v>1.05</v>
      </c>
      <c r="V55" s="67">
        <v>100</v>
      </c>
      <c r="W55" s="84">
        <v>18</v>
      </c>
    </row>
    <row r="56" spans="1:23" s="57" customFormat="1" ht="24.75" customHeight="1" x14ac:dyDescent="0.2">
      <c r="A56" s="58"/>
      <c r="B56" s="154"/>
      <c r="C56" s="152"/>
      <c r="D56" s="149"/>
      <c r="E56" s="150"/>
      <c r="F56" s="59">
        <f>D55*F55</f>
        <v>0</v>
      </c>
      <c r="G56" s="60"/>
      <c r="H56" s="61">
        <f>H55*D55</f>
        <v>0</v>
      </c>
      <c r="I56" s="62" t="s">
        <v>47</v>
      </c>
      <c r="J56" s="63">
        <f>J55*D55</f>
        <v>0</v>
      </c>
      <c r="K56" s="64"/>
      <c r="L56" s="65"/>
      <c r="M56" s="66"/>
      <c r="N56" s="66"/>
      <c r="O56" s="67"/>
      <c r="P56" s="43"/>
      <c r="Q56" s="67"/>
      <c r="R56" s="77"/>
      <c r="S56" s="69">
        <f>D55*S55</f>
        <v>0</v>
      </c>
      <c r="T56" s="78"/>
      <c r="U56" s="69">
        <f>D55*U55</f>
        <v>0</v>
      </c>
      <c r="V56" s="67"/>
      <c r="W56" s="70"/>
    </row>
    <row r="57" spans="1:23" s="57" customFormat="1" ht="24.75" customHeight="1" x14ac:dyDescent="0.2">
      <c r="A57" s="90" t="s">
        <v>11</v>
      </c>
      <c r="B57" s="154"/>
      <c r="C57" s="151" t="s">
        <v>8</v>
      </c>
      <c r="D57" s="147"/>
      <c r="E57" s="148"/>
      <c r="F57" s="45">
        <v>2050</v>
      </c>
      <c r="G57" s="67"/>
      <c r="H57" s="71">
        <f>ROUNDUP(F57*0.2/9,0)</f>
        <v>46</v>
      </c>
      <c r="I57" s="88" t="s">
        <v>47</v>
      </c>
      <c r="J57" s="73">
        <f>ROUNDDOWN(F57*0.3/9,0)</f>
        <v>68</v>
      </c>
      <c r="K57" s="74"/>
      <c r="L57" s="72"/>
      <c r="M57" s="73"/>
      <c r="N57" s="73"/>
      <c r="O57" s="75"/>
      <c r="P57" s="76"/>
      <c r="Q57" s="75"/>
      <c r="R57" s="77">
        <f>0.54*F57/1000</f>
        <v>1.107</v>
      </c>
      <c r="S57" s="39">
        <v>1.1000000000000001</v>
      </c>
      <c r="T57" s="68">
        <f>0.6*F57/1000</f>
        <v>1.23</v>
      </c>
      <c r="U57" s="39">
        <v>1.2</v>
      </c>
      <c r="V57" s="75"/>
      <c r="W57" s="70"/>
    </row>
    <row r="58" spans="1:23" s="57" customFormat="1" ht="24.75" customHeight="1" x14ac:dyDescent="0.2">
      <c r="A58" s="58"/>
      <c r="B58" s="154"/>
      <c r="C58" s="152"/>
      <c r="D58" s="149"/>
      <c r="E58" s="150"/>
      <c r="F58" s="59">
        <f>D57*F57</f>
        <v>0</v>
      </c>
      <c r="G58" s="60"/>
      <c r="H58" s="61">
        <f>H57*D57</f>
        <v>0</v>
      </c>
      <c r="I58" s="62" t="s">
        <v>47</v>
      </c>
      <c r="J58" s="63">
        <f>J57*D57</f>
        <v>0</v>
      </c>
      <c r="K58" s="64"/>
      <c r="L58" s="65"/>
      <c r="M58" s="66"/>
      <c r="N58" s="66"/>
      <c r="O58" s="75"/>
      <c r="P58" s="76"/>
      <c r="Q58" s="75"/>
      <c r="R58" s="77"/>
      <c r="S58" s="69">
        <f>D57*S57</f>
        <v>0</v>
      </c>
      <c r="T58" s="78"/>
      <c r="U58" s="69">
        <f>D57*U57</f>
        <v>0</v>
      </c>
      <c r="V58" s="75"/>
      <c r="W58" s="70"/>
    </row>
    <row r="59" spans="1:23" s="57" customFormat="1" ht="24.75" customHeight="1" x14ac:dyDescent="0.2">
      <c r="A59" s="58"/>
      <c r="B59" s="154"/>
      <c r="C59" s="151" t="s">
        <v>9</v>
      </c>
      <c r="D59" s="147"/>
      <c r="E59" s="148"/>
      <c r="F59" s="45">
        <v>2350</v>
      </c>
      <c r="G59" s="67"/>
      <c r="H59" s="71">
        <f>ROUNDUP(F59*0.2/9,0)</f>
        <v>53</v>
      </c>
      <c r="I59" s="88" t="s">
        <v>47</v>
      </c>
      <c r="J59" s="73">
        <f>ROUNDDOWN(F59*0.3/9,0)</f>
        <v>78</v>
      </c>
      <c r="K59" s="74"/>
      <c r="L59" s="72"/>
      <c r="M59" s="73"/>
      <c r="N59" s="73"/>
      <c r="O59" s="75"/>
      <c r="P59" s="76"/>
      <c r="Q59" s="75"/>
      <c r="R59" s="77">
        <f>0.54*F59/1000</f>
        <v>1.2689999999999999</v>
      </c>
      <c r="S59" s="43">
        <v>1.2</v>
      </c>
      <c r="T59" s="68">
        <f>0.6*F59/1000</f>
        <v>1.41</v>
      </c>
      <c r="U59" s="43">
        <v>1.38</v>
      </c>
      <c r="V59" s="75"/>
      <c r="W59" s="70"/>
    </row>
    <row r="60" spans="1:23" s="57" customFormat="1" ht="24.75" customHeight="1" x14ac:dyDescent="0.2">
      <c r="A60" s="58"/>
      <c r="B60" s="154"/>
      <c r="C60" s="152"/>
      <c r="D60" s="149"/>
      <c r="E60" s="150"/>
      <c r="F60" s="59">
        <f>D59*F59</f>
        <v>0</v>
      </c>
      <c r="G60" s="59">
        <f>SUM($D55:$D60)*G55</f>
        <v>0</v>
      </c>
      <c r="H60" s="61">
        <f>H59*D59</f>
        <v>0</v>
      </c>
      <c r="I60" s="62" t="s">
        <v>47</v>
      </c>
      <c r="J60" s="63">
        <f>J59*D59</f>
        <v>0</v>
      </c>
      <c r="K60" s="61"/>
      <c r="L60" s="79">
        <f>SUM($D55:$D60)*L55</f>
        <v>0</v>
      </c>
      <c r="M60" s="104"/>
      <c r="N60" s="63">
        <f>SUM($D55:$D60)*N55</f>
        <v>0</v>
      </c>
      <c r="O60" s="59">
        <f>SUM($D55:$D60)*O55</f>
        <v>0</v>
      </c>
      <c r="P60" s="69">
        <f>SUM($D55:$D60)*P55</f>
        <v>0</v>
      </c>
      <c r="Q60" s="59">
        <f>SUM($D55:$D60)*Q55</f>
        <v>0</v>
      </c>
      <c r="R60" s="77"/>
      <c r="S60" s="69">
        <f>D59*S59</f>
        <v>0</v>
      </c>
      <c r="T60" s="78"/>
      <c r="U60" s="69">
        <f>D59*U59</f>
        <v>0</v>
      </c>
      <c r="V60" s="59">
        <f>SUM($D55:$D60)*V55</f>
        <v>0</v>
      </c>
      <c r="W60" s="80">
        <f>SUM($D55:$D60)*W55</f>
        <v>0</v>
      </c>
    </row>
    <row r="61" spans="1:23" s="57" customFormat="1" ht="24.75" customHeight="1" x14ac:dyDescent="0.15">
      <c r="A61" s="58"/>
      <c r="B61" s="153" t="s">
        <v>60</v>
      </c>
      <c r="C61" s="151" t="s">
        <v>46</v>
      </c>
      <c r="D61" s="147"/>
      <c r="E61" s="148"/>
      <c r="F61" s="45">
        <v>1650</v>
      </c>
      <c r="G61" s="45">
        <v>50</v>
      </c>
      <c r="H61" s="71">
        <f>ROUNDUP(F61*0.2/9,0)</f>
        <v>37</v>
      </c>
      <c r="I61" s="88" t="s">
        <v>47</v>
      </c>
      <c r="J61" s="73">
        <f>ROUNDDOWN(F61*0.3/9,0)</f>
        <v>55</v>
      </c>
      <c r="K61" s="74" t="s">
        <v>39</v>
      </c>
      <c r="L61" s="89">
        <v>6.5</v>
      </c>
      <c r="M61" s="73" t="s">
        <v>40</v>
      </c>
      <c r="N61" s="73">
        <v>2600</v>
      </c>
      <c r="O61" s="45">
        <v>650</v>
      </c>
      <c r="P61" s="39">
        <v>6.5</v>
      </c>
      <c r="Q61" s="45">
        <v>700</v>
      </c>
      <c r="R61" s="68">
        <f>0.54*F61/1000</f>
        <v>0.89100000000000013</v>
      </c>
      <c r="S61" s="39">
        <v>0.9</v>
      </c>
      <c r="T61" s="68">
        <f>0.6*F61/1000</f>
        <v>0.99</v>
      </c>
      <c r="U61" s="39">
        <v>1</v>
      </c>
      <c r="V61" s="45">
        <v>100</v>
      </c>
      <c r="W61" s="84">
        <v>18</v>
      </c>
    </row>
    <row r="62" spans="1:23" s="57" customFormat="1" ht="24.75" customHeight="1" x14ac:dyDescent="0.2">
      <c r="A62" s="58"/>
      <c r="B62" s="154"/>
      <c r="C62" s="152"/>
      <c r="D62" s="149"/>
      <c r="E62" s="150"/>
      <c r="F62" s="59">
        <f>D61*F61</f>
        <v>0</v>
      </c>
      <c r="G62" s="60"/>
      <c r="H62" s="61">
        <f>H61*D61</f>
        <v>0</v>
      </c>
      <c r="I62" s="62" t="s">
        <v>47</v>
      </c>
      <c r="J62" s="63">
        <f>J61*D61</f>
        <v>0</v>
      </c>
      <c r="K62" s="64"/>
      <c r="L62" s="65"/>
      <c r="M62" s="66"/>
      <c r="N62" s="66"/>
      <c r="O62" s="67"/>
      <c r="P62" s="108"/>
      <c r="Q62" s="67"/>
      <c r="R62" s="77"/>
      <c r="S62" s="69">
        <f>D61*S61</f>
        <v>0</v>
      </c>
      <c r="T62" s="78"/>
      <c r="U62" s="69">
        <f>D61*U61</f>
        <v>0</v>
      </c>
      <c r="V62" s="67"/>
      <c r="W62" s="70"/>
    </row>
    <row r="63" spans="1:23" s="57" customFormat="1" ht="24.75" customHeight="1" x14ac:dyDescent="0.2">
      <c r="A63" s="58"/>
      <c r="B63" s="154"/>
      <c r="C63" s="151" t="s">
        <v>8</v>
      </c>
      <c r="D63" s="147"/>
      <c r="E63" s="148"/>
      <c r="F63" s="45">
        <v>1950</v>
      </c>
      <c r="G63" s="67"/>
      <c r="H63" s="71">
        <f>ROUNDUP(F63*0.2/9,0)</f>
        <v>44</v>
      </c>
      <c r="I63" s="88" t="s">
        <v>47</v>
      </c>
      <c r="J63" s="73">
        <f>ROUNDDOWN(F63*0.3/9,0)</f>
        <v>65</v>
      </c>
      <c r="K63" s="74"/>
      <c r="L63" s="72"/>
      <c r="M63" s="73"/>
      <c r="N63" s="73"/>
      <c r="O63" s="75"/>
      <c r="P63" s="76"/>
      <c r="Q63" s="75"/>
      <c r="R63" s="77">
        <f>0.54*F63/1000</f>
        <v>1.0529999999999999</v>
      </c>
      <c r="S63" s="43">
        <v>1.1000000000000001</v>
      </c>
      <c r="T63" s="68">
        <f>0.6*F63/1000</f>
        <v>1.17</v>
      </c>
      <c r="U63" s="43">
        <v>1.2</v>
      </c>
      <c r="V63" s="75"/>
      <c r="W63" s="70"/>
    </row>
    <row r="64" spans="1:23" s="57" customFormat="1" ht="24.75" customHeight="1" x14ac:dyDescent="0.2">
      <c r="A64" s="58"/>
      <c r="B64" s="154"/>
      <c r="C64" s="152"/>
      <c r="D64" s="149"/>
      <c r="E64" s="150"/>
      <c r="F64" s="59">
        <f>D63*F63</f>
        <v>0</v>
      </c>
      <c r="G64" s="60"/>
      <c r="H64" s="61">
        <f>H63*D63</f>
        <v>0</v>
      </c>
      <c r="I64" s="62" t="s">
        <v>47</v>
      </c>
      <c r="J64" s="63">
        <f>J63*D63</f>
        <v>0</v>
      </c>
      <c r="K64" s="64"/>
      <c r="L64" s="65"/>
      <c r="M64" s="66"/>
      <c r="N64" s="66"/>
      <c r="O64" s="75"/>
      <c r="P64" s="76"/>
      <c r="Q64" s="75"/>
      <c r="R64" s="77"/>
      <c r="S64" s="69">
        <f>D63*S63</f>
        <v>0</v>
      </c>
      <c r="T64" s="78"/>
      <c r="U64" s="69">
        <f>D63*U63</f>
        <v>0</v>
      </c>
      <c r="V64" s="75"/>
      <c r="W64" s="70"/>
    </row>
    <row r="65" spans="1:23" s="57" customFormat="1" ht="24.75" customHeight="1" x14ac:dyDescent="0.2">
      <c r="A65" s="58"/>
      <c r="B65" s="154"/>
      <c r="C65" s="151" t="s">
        <v>9</v>
      </c>
      <c r="D65" s="147"/>
      <c r="E65" s="148"/>
      <c r="F65" s="45">
        <v>2250</v>
      </c>
      <c r="G65" s="67"/>
      <c r="H65" s="105">
        <f>ROUNDUP(F65*0.2/9,0)</f>
        <v>50</v>
      </c>
      <c r="I65" s="88" t="s">
        <v>47</v>
      </c>
      <c r="J65" s="73">
        <f>ROUNDDOWN(F65*0.3/9,0)</f>
        <v>75</v>
      </c>
      <c r="K65" s="74"/>
      <c r="L65" s="72"/>
      <c r="M65" s="73"/>
      <c r="N65" s="73"/>
      <c r="O65" s="75"/>
      <c r="P65" s="76"/>
      <c r="Q65" s="75"/>
      <c r="R65" s="77">
        <f>0.54*F65/1000</f>
        <v>1.2150000000000001</v>
      </c>
      <c r="S65" s="39">
        <v>1.2</v>
      </c>
      <c r="T65" s="68">
        <f>0.6*F65/1000</f>
        <v>1.35</v>
      </c>
      <c r="U65" s="39">
        <v>1.3</v>
      </c>
      <c r="V65" s="75"/>
      <c r="W65" s="70"/>
    </row>
    <row r="66" spans="1:23" s="57" customFormat="1" ht="24.75" customHeight="1" x14ac:dyDescent="0.2">
      <c r="A66" s="58"/>
      <c r="B66" s="154"/>
      <c r="C66" s="152"/>
      <c r="D66" s="149"/>
      <c r="E66" s="150"/>
      <c r="F66" s="59">
        <f>D65*F65</f>
        <v>0</v>
      </c>
      <c r="G66" s="59">
        <f>SUM($D61:$D66)*G61</f>
        <v>0</v>
      </c>
      <c r="H66" s="106">
        <f>H65*D65</f>
        <v>0</v>
      </c>
      <c r="I66" s="62" t="s">
        <v>47</v>
      </c>
      <c r="J66" s="63">
        <f>J65*D65</f>
        <v>0</v>
      </c>
      <c r="K66" s="61"/>
      <c r="L66" s="79">
        <f>SUM($D61:$D66)*L61</f>
        <v>0</v>
      </c>
      <c r="M66" s="104"/>
      <c r="N66" s="63">
        <f>SUM($D61:$D66)*N61</f>
        <v>0</v>
      </c>
      <c r="O66" s="59">
        <f>SUM($D61:$D66)*O61</f>
        <v>0</v>
      </c>
      <c r="P66" s="69">
        <f>SUM($D61:$D66)*P61</f>
        <v>0</v>
      </c>
      <c r="Q66" s="59">
        <f>SUM($D61:$D66)*Q61</f>
        <v>0</v>
      </c>
      <c r="R66" s="77"/>
      <c r="S66" s="69">
        <f>D65*S65</f>
        <v>0</v>
      </c>
      <c r="T66" s="78"/>
      <c r="U66" s="69">
        <f>D65*U65</f>
        <v>0</v>
      </c>
      <c r="V66" s="59">
        <f>SUM($D61:$D66)*V61</f>
        <v>0</v>
      </c>
      <c r="W66" s="80">
        <f>SUM($D61:$D66)*W61</f>
        <v>0</v>
      </c>
    </row>
    <row r="67" spans="1:23" s="57" customFormat="1" ht="24.75" customHeight="1" x14ac:dyDescent="0.15">
      <c r="A67" s="58"/>
      <c r="B67" s="153" t="s">
        <v>62</v>
      </c>
      <c r="C67" s="151" t="s">
        <v>46</v>
      </c>
      <c r="D67" s="147"/>
      <c r="E67" s="148"/>
      <c r="F67" s="45">
        <v>1550</v>
      </c>
      <c r="G67" s="45">
        <v>50</v>
      </c>
      <c r="H67" s="71">
        <f>ROUNDUP(F67*0.2/9,0)</f>
        <v>35</v>
      </c>
      <c r="I67" s="88" t="s">
        <v>34</v>
      </c>
      <c r="J67" s="73">
        <f>ROUNDDOWN(F67*0.3/9,0)</f>
        <v>51</v>
      </c>
      <c r="K67" s="74" t="s">
        <v>39</v>
      </c>
      <c r="L67" s="89">
        <v>6.5</v>
      </c>
      <c r="M67" s="73" t="s">
        <v>40</v>
      </c>
      <c r="N67" s="73">
        <v>2600</v>
      </c>
      <c r="O67" s="45">
        <v>650</v>
      </c>
      <c r="P67" s="39">
        <v>6</v>
      </c>
      <c r="Q67" s="45">
        <v>700</v>
      </c>
      <c r="R67" s="68">
        <f>0.54*F67/1000</f>
        <v>0.83699999999999997</v>
      </c>
      <c r="S67" s="39">
        <v>0.8</v>
      </c>
      <c r="T67" s="68">
        <f>0.6*F67/1000</f>
        <v>0.93</v>
      </c>
      <c r="U67" s="39">
        <v>0.9</v>
      </c>
      <c r="V67" s="45">
        <v>100</v>
      </c>
      <c r="W67" s="84">
        <v>17</v>
      </c>
    </row>
    <row r="68" spans="1:23" s="57" customFormat="1" ht="24.75" customHeight="1" x14ac:dyDescent="0.2">
      <c r="A68" s="58"/>
      <c r="B68" s="154"/>
      <c r="C68" s="152"/>
      <c r="D68" s="149"/>
      <c r="E68" s="150"/>
      <c r="F68" s="59">
        <f>D67*F67</f>
        <v>0</v>
      </c>
      <c r="G68" s="60"/>
      <c r="H68" s="61">
        <f>H67*D67</f>
        <v>0</v>
      </c>
      <c r="I68" s="62" t="s">
        <v>34</v>
      </c>
      <c r="J68" s="63">
        <f>J67*D67</f>
        <v>0</v>
      </c>
      <c r="K68" s="64"/>
      <c r="L68" s="65"/>
      <c r="M68" s="66"/>
      <c r="N68" s="66"/>
      <c r="O68" s="67"/>
      <c r="P68" s="108"/>
      <c r="Q68" s="67"/>
      <c r="R68" s="77"/>
      <c r="S68" s="69">
        <f>D67*S67</f>
        <v>0</v>
      </c>
      <c r="T68" s="78"/>
      <c r="U68" s="69">
        <f>D67*U67</f>
        <v>0</v>
      </c>
      <c r="V68" s="67"/>
      <c r="W68" s="70"/>
    </row>
    <row r="69" spans="1:23" s="57" customFormat="1" ht="24.75" customHeight="1" x14ac:dyDescent="0.2">
      <c r="A69" s="58"/>
      <c r="B69" s="154"/>
      <c r="C69" s="151" t="s">
        <v>8</v>
      </c>
      <c r="D69" s="147"/>
      <c r="E69" s="148"/>
      <c r="F69" s="45">
        <v>1850</v>
      </c>
      <c r="G69" s="67"/>
      <c r="H69" s="71">
        <f>ROUNDUP(F69*0.2/9,0)</f>
        <v>42</v>
      </c>
      <c r="I69" s="88" t="s">
        <v>34</v>
      </c>
      <c r="J69" s="73">
        <f>ROUNDDOWN(F69*0.3/9,0)</f>
        <v>61</v>
      </c>
      <c r="K69" s="74"/>
      <c r="L69" s="72"/>
      <c r="M69" s="73"/>
      <c r="N69" s="73"/>
      <c r="O69" s="75"/>
      <c r="P69" s="76"/>
      <c r="Q69" s="75"/>
      <c r="R69" s="77">
        <f>0.54*F69/1000</f>
        <v>0.99900000000000011</v>
      </c>
      <c r="S69" s="43">
        <v>1.1000000000000001</v>
      </c>
      <c r="T69" s="68">
        <f>0.6*F69/1000</f>
        <v>1.1100000000000001</v>
      </c>
      <c r="U69" s="43">
        <v>1.2</v>
      </c>
      <c r="V69" s="75"/>
      <c r="W69" s="70"/>
    </row>
    <row r="70" spans="1:23" s="57" customFormat="1" ht="24.75" customHeight="1" x14ac:dyDescent="0.2">
      <c r="A70" s="58"/>
      <c r="B70" s="154"/>
      <c r="C70" s="152"/>
      <c r="D70" s="149"/>
      <c r="E70" s="150"/>
      <c r="F70" s="59">
        <f>D69*F69</f>
        <v>0</v>
      </c>
      <c r="G70" s="60"/>
      <c r="H70" s="61">
        <f>H69*D69</f>
        <v>0</v>
      </c>
      <c r="I70" s="62" t="s">
        <v>34</v>
      </c>
      <c r="J70" s="63">
        <f>J69*D69</f>
        <v>0</v>
      </c>
      <c r="K70" s="64"/>
      <c r="L70" s="65"/>
      <c r="M70" s="66"/>
      <c r="N70" s="66"/>
      <c r="O70" s="75"/>
      <c r="P70" s="76"/>
      <c r="Q70" s="75"/>
      <c r="R70" s="77"/>
      <c r="S70" s="69">
        <f>D69*S69</f>
        <v>0</v>
      </c>
      <c r="T70" s="78"/>
      <c r="U70" s="69">
        <f>D69*U69</f>
        <v>0</v>
      </c>
      <c r="V70" s="75"/>
      <c r="W70" s="70"/>
    </row>
    <row r="71" spans="1:23" s="57" customFormat="1" ht="24.75" customHeight="1" x14ac:dyDescent="0.2">
      <c r="A71" s="58"/>
      <c r="B71" s="154"/>
      <c r="C71" s="151" t="s">
        <v>9</v>
      </c>
      <c r="D71" s="147"/>
      <c r="E71" s="148"/>
      <c r="F71" s="45">
        <v>2100</v>
      </c>
      <c r="G71" s="67"/>
      <c r="H71" s="105">
        <f>ROUNDUP(F71*0.2/9,0)</f>
        <v>47</v>
      </c>
      <c r="I71" s="88" t="s">
        <v>34</v>
      </c>
      <c r="J71" s="73">
        <f>ROUNDDOWN(F71*0.3/9,0)</f>
        <v>70</v>
      </c>
      <c r="K71" s="74"/>
      <c r="L71" s="72"/>
      <c r="M71" s="73"/>
      <c r="N71" s="73"/>
      <c r="O71" s="75"/>
      <c r="P71" s="76"/>
      <c r="Q71" s="75"/>
      <c r="R71" s="77">
        <f>0.54*F71/1000</f>
        <v>1.1339999999999999</v>
      </c>
      <c r="S71" s="39">
        <v>1.2</v>
      </c>
      <c r="T71" s="68">
        <f>0.6*F71/1000</f>
        <v>1.26</v>
      </c>
      <c r="U71" s="39">
        <v>1.3</v>
      </c>
      <c r="V71" s="75"/>
      <c r="W71" s="70"/>
    </row>
    <row r="72" spans="1:23" s="57" customFormat="1" ht="24.75" customHeight="1" x14ac:dyDescent="0.2">
      <c r="A72" s="58"/>
      <c r="B72" s="154"/>
      <c r="C72" s="152"/>
      <c r="D72" s="149"/>
      <c r="E72" s="150"/>
      <c r="F72" s="59">
        <f>D71*F71</f>
        <v>0</v>
      </c>
      <c r="G72" s="59">
        <f>SUM($D67:$D72)*G67</f>
        <v>0</v>
      </c>
      <c r="H72" s="106">
        <f>H71*D71</f>
        <v>0</v>
      </c>
      <c r="I72" s="62" t="s">
        <v>34</v>
      </c>
      <c r="J72" s="63">
        <f>J71*D71</f>
        <v>0</v>
      </c>
      <c r="K72" s="61"/>
      <c r="L72" s="79">
        <f>SUM($D67:$D72)*L67</f>
        <v>0</v>
      </c>
      <c r="M72" s="104"/>
      <c r="N72" s="63">
        <f>SUM($D67:$D72)*N67</f>
        <v>0</v>
      </c>
      <c r="O72" s="59">
        <f>SUM($D67:$D72)*O67</f>
        <v>0</v>
      </c>
      <c r="P72" s="69">
        <f>SUM($D67:$D72)*P67</f>
        <v>0</v>
      </c>
      <c r="Q72" s="59">
        <f>SUM($D67:$D72)*Q67</f>
        <v>0</v>
      </c>
      <c r="R72" s="77"/>
      <c r="S72" s="69">
        <f>D71*S71</f>
        <v>0</v>
      </c>
      <c r="T72" s="78"/>
      <c r="U72" s="69">
        <f>D71*U71</f>
        <v>0</v>
      </c>
      <c r="V72" s="59">
        <f>SUM($D67:$D72)*V67</f>
        <v>0</v>
      </c>
      <c r="W72" s="80">
        <f>SUM($D67:$D72)*W67</f>
        <v>0</v>
      </c>
    </row>
    <row r="73" spans="1:23" s="57" customFormat="1" ht="24.75" customHeight="1" x14ac:dyDescent="0.15">
      <c r="A73" s="58"/>
      <c r="B73" s="153" t="s">
        <v>59</v>
      </c>
      <c r="C73" s="151" t="s">
        <v>46</v>
      </c>
      <c r="D73" s="147"/>
      <c r="E73" s="148"/>
      <c r="F73" s="45">
        <v>1400</v>
      </c>
      <c r="G73" s="45">
        <v>50</v>
      </c>
      <c r="H73" s="71">
        <f>ROUNDUP(F73*0.2/9,0)</f>
        <v>32</v>
      </c>
      <c r="I73" s="88" t="s">
        <v>47</v>
      </c>
      <c r="J73" s="73">
        <f>ROUNDDOWN(F73*0.3/9,0)</f>
        <v>46</v>
      </c>
      <c r="K73" s="74" t="s">
        <v>39</v>
      </c>
      <c r="L73" s="89">
        <v>6.5</v>
      </c>
      <c r="M73" s="73" t="s">
        <v>40</v>
      </c>
      <c r="N73" s="73">
        <v>2600</v>
      </c>
      <c r="O73" s="45">
        <v>600</v>
      </c>
      <c r="P73" s="39">
        <v>6</v>
      </c>
      <c r="Q73" s="45">
        <v>650</v>
      </c>
      <c r="R73" s="68">
        <f>0.54*F73/1000</f>
        <v>0.75600000000000001</v>
      </c>
      <c r="S73" s="92">
        <v>0.77</v>
      </c>
      <c r="T73" s="68">
        <f>0.6*F73/1000</f>
        <v>0.84</v>
      </c>
      <c r="U73" s="43">
        <v>0.8</v>
      </c>
      <c r="V73" s="45">
        <v>100</v>
      </c>
      <c r="W73" s="84">
        <v>17</v>
      </c>
    </row>
    <row r="74" spans="1:23" s="57" customFormat="1" ht="24.75" customHeight="1" x14ac:dyDescent="0.2">
      <c r="A74" s="58"/>
      <c r="B74" s="154"/>
      <c r="C74" s="152"/>
      <c r="D74" s="149"/>
      <c r="E74" s="150"/>
      <c r="F74" s="59">
        <f>D73*F73</f>
        <v>0</v>
      </c>
      <c r="G74" s="60"/>
      <c r="H74" s="61">
        <f>H73*D73</f>
        <v>0</v>
      </c>
      <c r="I74" s="62" t="s">
        <v>47</v>
      </c>
      <c r="J74" s="63">
        <f>J73*D73</f>
        <v>0</v>
      </c>
      <c r="K74" s="64"/>
      <c r="L74" s="65"/>
      <c r="M74" s="66"/>
      <c r="N74" s="66"/>
      <c r="O74" s="67"/>
      <c r="P74" s="43"/>
      <c r="Q74" s="67"/>
      <c r="R74" s="77"/>
      <c r="S74" s="69">
        <f>D73*S73</f>
        <v>0</v>
      </c>
      <c r="T74" s="78"/>
      <c r="U74" s="69">
        <f>D73*U73</f>
        <v>0</v>
      </c>
      <c r="V74" s="67"/>
      <c r="W74" s="70"/>
    </row>
    <row r="75" spans="1:23" s="57" customFormat="1" ht="24.75" customHeight="1" x14ac:dyDescent="0.2">
      <c r="A75" s="58"/>
      <c r="B75" s="154"/>
      <c r="C75" s="151" t="s">
        <v>8</v>
      </c>
      <c r="D75" s="147"/>
      <c r="E75" s="148"/>
      <c r="F75" s="45">
        <v>1650</v>
      </c>
      <c r="G75" s="67"/>
      <c r="H75" s="71">
        <f>ROUNDUP(F75*0.2/9,0)</f>
        <v>37</v>
      </c>
      <c r="I75" s="88" t="s">
        <v>47</v>
      </c>
      <c r="J75" s="73">
        <f>ROUNDDOWN(F75*0.3/9,0)</f>
        <v>55</v>
      </c>
      <c r="K75" s="74"/>
      <c r="L75" s="72"/>
      <c r="M75" s="73"/>
      <c r="N75" s="73"/>
      <c r="O75" s="67"/>
      <c r="P75" s="43"/>
      <c r="Q75" s="67"/>
      <c r="R75" s="77">
        <f>0.54*F75/1000</f>
        <v>0.89100000000000013</v>
      </c>
      <c r="S75" s="91">
        <v>0.9</v>
      </c>
      <c r="T75" s="68">
        <f>0.6*F75/1000</f>
        <v>0.99</v>
      </c>
      <c r="U75" s="39">
        <v>1</v>
      </c>
      <c r="V75" s="67"/>
      <c r="W75" s="70"/>
    </row>
    <row r="76" spans="1:23" s="57" customFormat="1" ht="24.75" customHeight="1" thickBot="1" x14ac:dyDescent="0.25">
      <c r="A76" s="58"/>
      <c r="B76" s="154"/>
      <c r="C76" s="152"/>
      <c r="D76" s="149"/>
      <c r="E76" s="150"/>
      <c r="F76" s="59">
        <f>D75*F75</f>
        <v>0</v>
      </c>
      <c r="G76" s="59">
        <f>SUM($D73:$D76)*G73</f>
        <v>0</v>
      </c>
      <c r="H76" s="95">
        <f>H75*D75</f>
        <v>0</v>
      </c>
      <c r="I76" s="62" t="s">
        <v>47</v>
      </c>
      <c r="J76" s="63">
        <f>J75*D75</f>
        <v>0</v>
      </c>
      <c r="K76" s="64"/>
      <c r="L76" s="98">
        <f>SUM($D73:$D76)*L73</f>
        <v>0</v>
      </c>
      <c r="M76" s="66"/>
      <c r="N76" s="59">
        <f>SUM($D73:$D76)*N73</f>
        <v>0</v>
      </c>
      <c r="O76" s="59">
        <f>SUM($D73:$D76)*O73</f>
        <v>0</v>
      </c>
      <c r="P76" s="59">
        <f>SUM($D73:$D76)*P73</f>
        <v>0</v>
      </c>
      <c r="Q76" s="59">
        <f>SUM($D73:$D76)*Q73</f>
        <v>0</v>
      </c>
      <c r="R76" s="77"/>
      <c r="S76" s="69">
        <f>D75*S75</f>
        <v>0</v>
      </c>
      <c r="T76" s="78"/>
      <c r="U76" s="69">
        <f>D75*U75</f>
        <v>0</v>
      </c>
      <c r="V76" s="59">
        <f>SUM($D73:$D76)*V73</f>
        <v>0</v>
      </c>
      <c r="W76" s="80">
        <f>SUM($D73:$D76)*W73</f>
        <v>0</v>
      </c>
    </row>
    <row r="77" spans="1:23" s="57" customFormat="1" ht="27" customHeight="1" thickBot="1" x14ac:dyDescent="0.25">
      <c r="A77" s="164" t="s">
        <v>12</v>
      </c>
      <c r="B77" s="165"/>
      <c r="C77" s="166"/>
      <c r="D77" s="159">
        <f>SUM(D9:D76)</f>
        <v>0</v>
      </c>
      <c r="E77" s="160"/>
      <c r="F77" s="109">
        <f>F10+F12+F14+F16+F18+F20+F22+F24+F26+F28+F30+F32+F40+F42+F44+F46+F48+F50+F52+F54+F56+F58+F60+F62+F64+F66+F74+F76+F68+F70+F72+F34+F36+F38</f>
        <v>0</v>
      </c>
      <c r="G77" s="213">
        <f>G14+G20+G26+G32+G38+G42+G48+G54+G60+G66+G72+G76</f>
        <v>0</v>
      </c>
      <c r="H77" s="110">
        <f>H10+H12+H14+H16+H18+H20+H22+H24+H26+H28+H30+H32+H40+H42+H44+H46+H48+H50+H52+H54+H56+H58+H60+H62+H64+H66+H74+H76+H68+H70+H72+H34+H36+H38</f>
        <v>0</v>
      </c>
      <c r="I77" s="111" t="s">
        <v>34</v>
      </c>
      <c r="J77" s="109">
        <f>J10+J12+J14+J16+J18+J20+J22+J24+J26+J28+J30+J32+J40+J42+J44+J46+J48+J50+J52+J54+J56+J58+J60+J62+J64+J66+J74+J76+J68+J70+J72+J34+J36+J38</f>
        <v>0</v>
      </c>
      <c r="K77" s="112" t="s">
        <v>52</v>
      </c>
      <c r="L77" s="110">
        <f>L14+L20+L26+L32+L38+L42+L48+L54+L60+L66+L72+L76</f>
        <v>0</v>
      </c>
      <c r="M77" s="113" t="s">
        <v>41</v>
      </c>
      <c r="N77" s="109">
        <f>N14+N20+N26+N32+N38+N42+N48+N54+N60+N66+N72+N76</f>
        <v>0</v>
      </c>
      <c r="O77" s="109">
        <f>O14+O20+O26+O32+O38+O42+O48+O54+O60+O66+O72+O76</f>
        <v>0</v>
      </c>
      <c r="P77" s="109">
        <f>P14+P20+P26+P32+P38+P42+P48+P54+P60+P66+P72+P76</f>
        <v>0</v>
      </c>
      <c r="Q77" s="109">
        <f>Q14+Q20+Q26+Q32+Q38+Q42+Q48+Q54+Q60+Q66+Q72+Q76</f>
        <v>0</v>
      </c>
      <c r="R77" s="114"/>
      <c r="S77" s="115">
        <f>S10+S12+S14+S16+S18+S20+S22+S24+S26+S28+S30+S32+S40+S42+S44+S46+S48+S50+S52+S54+S56+S58+S60+S62+S64+S66+S74+S76+S34+S36+S38+S68+S70+S72</f>
        <v>0</v>
      </c>
      <c r="T77" s="114"/>
      <c r="U77" s="115">
        <f>U10+U12+U14+U16+U18+U20+U22+U24+U26+U28+U30+U32+U40+U42+U44+U46+U48+U50+U52+U54+U56+U58+U60+U62+U64+U66+U74+U76+U34+U36+U38+U68+U70+U72</f>
        <v>0</v>
      </c>
      <c r="V77" s="109">
        <f>V14+V20+V26+V32+V38+V42+V48+V54+V60+V66+V72+V76</f>
        <v>0</v>
      </c>
      <c r="W77" s="116">
        <f>W14+W20+W26+W32+W38+W42+W48+W54+W60+W66+W72+W76</f>
        <v>0</v>
      </c>
    </row>
    <row r="78" spans="1:23" s="57" customFormat="1" ht="27" customHeight="1" x14ac:dyDescent="0.2">
      <c r="A78" s="155" t="s">
        <v>27</v>
      </c>
      <c r="B78" s="156"/>
      <c r="C78" s="161" t="s">
        <v>26</v>
      </c>
      <c r="D78" s="162"/>
      <c r="E78" s="163"/>
      <c r="F78" s="117" t="e">
        <f>F77/$D$77</f>
        <v>#DIV/0!</v>
      </c>
      <c r="G78" s="69" t="e">
        <f>G77/$D$77</f>
        <v>#DIV/0!</v>
      </c>
      <c r="H78" s="118" t="e">
        <f>ROUNDUP(H77/$D$77,1)</f>
        <v>#DIV/0!</v>
      </c>
      <c r="I78" s="62" t="s">
        <v>38</v>
      </c>
      <c r="J78" s="104" t="e">
        <f>ROUNDDOWN(J77/$D$77,1)</f>
        <v>#DIV/0!</v>
      </c>
      <c r="K78" s="118" t="s">
        <v>52</v>
      </c>
      <c r="L78" s="119" t="e">
        <f t="shared" ref="L78:W78" si="0">L77/$D$77</f>
        <v>#DIV/0!</v>
      </c>
      <c r="M78" s="120" t="s">
        <v>43</v>
      </c>
      <c r="N78" s="121" t="e">
        <f t="shared" si="0"/>
        <v>#DIV/0!</v>
      </c>
      <c r="O78" s="59" t="e">
        <f t="shared" si="0"/>
        <v>#DIV/0!</v>
      </c>
      <c r="P78" s="69" t="e">
        <f t="shared" si="0"/>
        <v>#DIV/0!</v>
      </c>
      <c r="Q78" s="59" t="e">
        <f t="shared" si="0"/>
        <v>#DIV/0!</v>
      </c>
      <c r="R78" s="59" t="e">
        <f t="shared" si="0"/>
        <v>#DIV/0!</v>
      </c>
      <c r="S78" s="69" t="e">
        <f t="shared" si="0"/>
        <v>#DIV/0!</v>
      </c>
      <c r="T78" s="69" t="e">
        <f t="shared" si="0"/>
        <v>#DIV/0!</v>
      </c>
      <c r="U78" s="69" t="e">
        <f t="shared" si="0"/>
        <v>#DIV/0!</v>
      </c>
      <c r="V78" s="59" t="e">
        <f t="shared" si="0"/>
        <v>#DIV/0!</v>
      </c>
      <c r="W78" s="80" t="e">
        <f t="shared" si="0"/>
        <v>#DIV/0!</v>
      </c>
    </row>
    <row r="79" spans="1:23" s="57" customFormat="1" ht="27" customHeight="1" thickBot="1" x14ac:dyDescent="0.25">
      <c r="A79" s="157" t="s">
        <v>28</v>
      </c>
      <c r="B79" s="158"/>
      <c r="C79" s="122" t="s">
        <v>50</v>
      </c>
      <c r="D79" s="123"/>
      <c r="E79" s="124" t="s">
        <v>51</v>
      </c>
      <c r="F79" s="125" t="e">
        <f>F78*$D$79/100</f>
        <v>#DIV/0!</v>
      </c>
      <c r="G79" s="100" t="e">
        <f>G78*$D$79/100</f>
        <v>#DIV/0!</v>
      </c>
      <c r="H79" s="126" t="e">
        <f>H78*$D$79/100</f>
        <v>#DIV/0!</v>
      </c>
      <c r="I79" s="127" t="s">
        <v>38</v>
      </c>
      <c r="J79" s="128" t="e">
        <f t="shared" ref="J79:W79" si="1">J78*$D$79/100</f>
        <v>#DIV/0!</v>
      </c>
      <c r="K79" s="126" t="s">
        <v>52</v>
      </c>
      <c r="L79" s="129" t="e">
        <f>L78*$D$79/100</f>
        <v>#DIV/0!</v>
      </c>
      <c r="M79" s="130" t="s">
        <v>53</v>
      </c>
      <c r="N79" s="131" t="e">
        <f t="shared" si="1"/>
        <v>#DIV/0!</v>
      </c>
      <c r="O79" s="94" t="e">
        <f t="shared" si="1"/>
        <v>#DIV/0!</v>
      </c>
      <c r="P79" s="100" t="e">
        <f t="shared" si="1"/>
        <v>#DIV/0!</v>
      </c>
      <c r="Q79" s="94" t="e">
        <f t="shared" si="1"/>
        <v>#DIV/0!</v>
      </c>
      <c r="R79" s="94" t="e">
        <f t="shared" si="1"/>
        <v>#DIV/0!</v>
      </c>
      <c r="S79" s="100" t="e">
        <f t="shared" si="1"/>
        <v>#DIV/0!</v>
      </c>
      <c r="T79" s="100" t="e">
        <f t="shared" si="1"/>
        <v>#DIV/0!</v>
      </c>
      <c r="U79" s="100" t="e">
        <f t="shared" si="1"/>
        <v>#DIV/0!</v>
      </c>
      <c r="V79" s="94" t="e">
        <f t="shared" si="1"/>
        <v>#DIV/0!</v>
      </c>
      <c r="W79" s="102" t="e">
        <f t="shared" si="1"/>
        <v>#DIV/0!</v>
      </c>
    </row>
    <row r="80" spans="1:23" s="57" customFormat="1" ht="17.25" customHeight="1" x14ac:dyDescent="0.2">
      <c r="A80" s="132"/>
      <c r="B80" s="132"/>
      <c r="C80" s="133"/>
      <c r="D80" s="134"/>
      <c r="E80" s="133"/>
      <c r="F80" s="135"/>
      <c r="G80" s="85"/>
      <c r="H80" s="136"/>
      <c r="I80" s="137"/>
      <c r="J80" s="136"/>
      <c r="K80" s="136"/>
      <c r="L80" s="136"/>
      <c r="M80" s="136"/>
      <c r="N80" s="135"/>
      <c r="O80" s="85"/>
      <c r="P80" s="136"/>
      <c r="Q80" s="85"/>
      <c r="R80" s="85"/>
      <c r="S80" s="138"/>
      <c r="T80" s="85"/>
      <c r="U80" s="138"/>
      <c r="V80" s="85"/>
      <c r="W80" s="85"/>
    </row>
    <row r="81" spans="1:23" s="57" customFormat="1" ht="17.25" customHeight="1" x14ac:dyDescent="0.2">
      <c r="A81" s="132"/>
      <c r="B81" s="132"/>
      <c r="C81" s="133"/>
      <c r="D81" s="134"/>
      <c r="E81" s="133"/>
      <c r="F81" s="135"/>
      <c r="G81" s="85"/>
      <c r="H81" s="136"/>
      <c r="I81" s="137"/>
      <c r="J81" s="136"/>
      <c r="K81" s="136"/>
      <c r="L81" s="136"/>
      <c r="M81" s="136"/>
      <c r="N81" s="136"/>
      <c r="O81" s="85"/>
      <c r="P81" s="136"/>
      <c r="Q81" s="85"/>
      <c r="R81" s="85"/>
      <c r="S81" s="138"/>
      <c r="T81" s="85"/>
      <c r="U81" s="138"/>
      <c r="V81" s="85"/>
      <c r="W81" s="85"/>
    </row>
    <row r="82" spans="1:23" s="140" customFormat="1" ht="18.75" customHeight="1" x14ac:dyDescent="0.2">
      <c r="A82" s="139" t="s">
        <v>30</v>
      </c>
      <c r="C82" s="141"/>
      <c r="D82" s="141"/>
      <c r="E82" s="141"/>
      <c r="F82" s="142"/>
      <c r="G82" s="142"/>
      <c r="H82" s="142"/>
      <c r="I82" s="142"/>
      <c r="J82" s="142"/>
      <c r="K82" s="142"/>
      <c r="L82" s="142"/>
      <c r="M82" s="142"/>
      <c r="N82" s="142"/>
      <c r="O82" s="143"/>
      <c r="P82" s="144"/>
      <c r="Q82" s="143"/>
      <c r="R82" s="143"/>
      <c r="S82" s="144"/>
      <c r="T82" s="143"/>
      <c r="U82" s="144"/>
      <c r="V82" s="143"/>
      <c r="W82" s="145"/>
    </row>
    <row r="83" spans="1:23" s="140" customFormat="1" ht="18.75" customHeight="1" x14ac:dyDescent="0.2">
      <c r="A83" s="139" t="s">
        <v>32</v>
      </c>
      <c r="B83" s="139"/>
      <c r="C83" s="141"/>
      <c r="D83" s="141"/>
      <c r="E83" s="141"/>
      <c r="F83" s="142"/>
      <c r="G83" s="142"/>
      <c r="H83" s="142"/>
      <c r="I83" s="142"/>
      <c r="J83" s="142"/>
      <c r="K83" s="142"/>
      <c r="L83" s="142"/>
      <c r="M83" s="142"/>
      <c r="N83" s="142"/>
      <c r="O83" s="143"/>
      <c r="P83" s="144"/>
      <c r="Q83" s="143"/>
      <c r="R83" s="143"/>
      <c r="S83" s="144"/>
      <c r="T83" s="143"/>
      <c r="U83" s="144"/>
      <c r="V83" s="143"/>
      <c r="W83" s="145"/>
    </row>
    <row r="84" spans="1:23" s="140" customFormat="1" ht="18.75" customHeight="1" x14ac:dyDescent="0.2">
      <c r="A84" s="146" t="s">
        <v>33</v>
      </c>
      <c r="B84" s="139"/>
      <c r="C84" s="141"/>
      <c r="D84" s="141"/>
      <c r="E84" s="141"/>
      <c r="F84" s="142"/>
      <c r="G84" s="142"/>
      <c r="H84" s="142"/>
      <c r="I84" s="142"/>
      <c r="J84" s="142"/>
      <c r="K84" s="142"/>
      <c r="L84" s="142"/>
      <c r="M84" s="142"/>
      <c r="N84" s="142"/>
      <c r="O84" s="143"/>
      <c r="P84" s="144"/>
      <c r="Q84" s="143"/>
      <c r="R84" s="143"/>
      <c r="S84" s="144"/>
      <c r="T84" s="143"/>
      <c r="U84" s="144"/>
      <c r="V84" s="143"/>
      <c r="W84" s="145"/>
    </row>
    <row r="85" spans="1:23" s="140" customFormat="1" ht="18.75" customHeight="1" x14ac:dyDescent="0.2">
      <c r="A85" s="139" t="s">
        <v>54</v>
      </c>
      <c r="B85" s="139"/>
      <c r="C85" s="141"/>
      <c r="D85" s="141"/>
      <c r="E85" s="141"/>
      <c r="F85" s="142"/>
      <c r="G85" s="142"/>
      <c r="H85" s="142"/>
      <c r="I85" s="142"/>
      <c r="J85" s="142"/>
      <c r="K85" s="142"/>
      <c r="L85" s="142"/>
      <c r="M85" s="142"/>
      <c r="N85" s="142"/>
      <c r="O85" s="143"/>
      <c r="P85" s="144"/>
      <c r="Q85" s="143"/>
      <c r="R85" s="143"/>
      <c r="S85" s="144"/>
      <c r="T85" s="143"/>
      <c r="U85" s="144"/>
      <c r="V85" s="143"/>
      <c r="W85" s="145"/>
    </row>
    <row r="86" spans="1:23" s="140" customFormat="1" ht="18.75" customHeight="1" x14ac:dyDescent="0.2">
      <c r="A86" s="146" t="s">
        <v>57</v>
      </c>
      <c r="B86" s="139"/>
      <c r="C86" s="141"/>
      <c r="D86" s="141"/>
      <c r="E86" s="141"/>
      <c r="F86" s="142"/>
      <c r="G86" s="142"/>
      <c r="H86" s="142"/>
      <c r="I86" s="142"/>
      <c r="J86" s="142"/>
      <c r="K86" s="142"/>
      <c r="L86" s="142"/>
      <c r="M86" s="142"/>
      <c r="N86" s="142"/>
      <c r="O86" s="143"/>
      <c r="P86" s="144"/>
      <c r="Q86" s="143"/>
      <c r="R86" s="143"/>
      <c r="S86" s="144"/>
      <c r="T86" s="143"/>
      <c r="U86" s="144"/>
      <c r="V86" s="143"/>
      <c r="W86" s="145"/>
    </row>
    <row r="87" spans="1:23" s="140" customFormat="1" ht="18.75" customHeight="1" x14ac:dyDescent="0.2">
      <c r="A87" s="107" t="s">
        <v>61</v>
      </c>
      <c r="B87" s="132"/>
      <c r="C87" s="141"/>
      <c r="D87" s="141"/>
      <c r="E87" s="141"/>
      <c r="F87" s="142"/>
      <c r="G87" s="142"/>
      <c r="H87" s="142"/>
      <c r="I87" s="142"/>
      <c r="J87" s="142"/>
      <c r="K87" s="142"/>
      <c r="L87" s="142"/>
      <c r="M87" s="142"/>
      <c r="N87" s="142"/>
      <c r="O87" s="143"/>
      <c r="P87" s="144"/>
      <c r="Q87" s="143"/>
      <c r="R87" s="143"/>
      <c r="S87" s="144"/>
      <c r="T87" s="143"/>
      <c r="U87" s="144"/>
      <c r="V87" s="143"/>
      <c r="W87" s="145"/>
    </row>
    <row r="89" spans="1:23" ht="13.5" x14ac:dyDescent="0.15">
      <c r="A89" s="17"/>
    </row>
  </sheetData>
  <mergeCells count="98">
    <mergeCell ref="D5:E6"/>
    <mergeCell ref="D7:E7"/>
    <mergeCell ref="D11:E12"/>
    <mergeCell ref="A1:W1"/>
    <mergeCell ref="P3:Q3"/>
    <mergeCell ref="H5:J5"/>
    <mergeCell ref="H8:J8"/>
    <mergeCell ref="A5:A8"/>
    <mergeCell ref="B5:B8"/>
    <mergeCell ref="S3:W3"/>
    <mergeCell ref="K5:M5"/>
    <mergeCell ref="K6:M6"/>
    <mergeCell ref="C5:C8"/>
    <mergeCell ref="H7:J7"/>
    <mergeCell ref="B9:B14"/>
    <mergeCell ref="D21:E22"/>
    <mergeCell ref="D23:E24"/>
    <mergeCell ref="D25:E26"/>
    <mergeCell ref="C9:C10"/>
    <mergeCell ref="C11:C12"/>
    <mergeCell ref="C13:C14"/>
    <mergeCell ref="D15:E16"/>
    <mergeCell ref="D17:E18"/>
    <mergeCell ref="D19:E20"/>
    <mergeCell ref="D13:E14"/>
    <mergeCell ref="D9:E10"/>
    <mergeCell ref="B21:B26"/>
    <mergeCell ref="C21:C22"/>
    <mergeCell ref="C23:C24"/>
    <mergeCell ref="C25:C26"/>
    <mergeCell ref="B15:B20"/>
    <mergeCell ref="C15:C16"/>
    <mergeCell ref="C17:C18"/>
    <mergeCell ref="C19:C20"/>
    <mergeCell ref="D27:E28"/>
    <mergeCell ref="D29:E30"/>
    <mergeCell ref="D31:E32"/>
    <mergeCell ref="B39:B42"/>
    <mergeCell ref="C39:C40"/>
    <mergeCell ref="C41:C42"/>
    <mergeCell ref="D39:E40"/>
    <mergeCell ref="D41:E42"/>
    <mergeCell ref="B27:B32"/>
    <mergeCell ref="C27:C28"/>
    <mergeCell ref="C29:C30"/>
    <mergeCell ref="C31:C32"/>
    <mergeCell ref="B33:B38"/>
    <mergeCell ref="C33:C34"/>
    <mergeCell ref="D33:E34"/>
    <mergeCell ref="C35:C36"/>
    <mergeCell ref="B43:B48"/>
    <mergeCell ref="C43:C44"/>
    <mergeCell ref="C45:C46"/>
    <mergeCell ref="C47:C48"/>
    <mergeCell ref="D43:E44"/>
    <mergeCell ref="D45:E46"/>
    <mergeCell ref="D47:E48"/>
    <mergeCell ref="D55:E56"/>
    <mergeCell ref="D57:E58"/>
    <mergeCell ref="D59:E60"/>
    <mergeCell ref="B49:B54"/>
    <mergeCell ref="C49:C50"/>
    <mergeCell ref="C51:C52"/>
    <mergeCell ref="C53:C54"/>
    <mergeCell ref="D49:E50"/>
    <mergeCell ref="D51:E52"/>
    <mergeCell ref="D53:E54"/>
    <mergeCell ref="B55:B60"/>
    <mergeCell ref="C55:C56"/>
    <mergeCell ref="C57:C58"/>
    <mergeCell ref="C59:C60"/>
    <mergeCell ref="D65:E66"/>
    <mergeCell ref="A78:B78"/>
    <mergeCell ref="A79:B79"/>
    <mergeCell ref="D77:E77"/>
    <mergeCell ref="C78:E78"/>
    <mergeCell ref="D75:E76"/>
    <mergeCell ref="B73:B76"/>
    <mergeCell ref="C73:C74"/>
    <mergeCell ref="C75:C76"/>
    <mergeCell ref="D73:E74"/>
    <mergeCell ref="A77:C77"/>
    <mergeCell ref="D35:E36"/>
    <mergeCell ref="C37:C38"/>
    <mergeCell ref="D37:E38"/>
    <mergeCell ref="B67:B72"/>
    <mergeCell ref="C67:C68"/>
    <mergeCell ref="D67:E68"/>
    <mergeCell ref="C69:C70"/>
    <mergeCell ref="D69:E70"/>
    <mergeCell ref="C71:C72"/>
    <mergeCell ref="D71:E72"/>
    <mergeCell ref="B61:B66"/>
    <mergeCell ref="C61:C62"/>
    <mergeCell ref="C63:C64"/>
    <mergeCell ref="C65:C66"/>
    <mergeCell ref="D61:E62"/>
    <mergeCell ref="D63:E64"/>
  </mergeCells>
  <phoneticPr fontId="2"/>
  <conditionalFormatting sqref="A63:W66 A62:O62 Q62:W62 A39:W41 A73:W75 A78:W80 A76:F76 H76:K76 M76 R76:U76 A42:F42 H42:K42 R42:U42 A77:E77 A9:W32 M42 A43:W61">
    <cfRule type="cellIs" dxfId="24" priority="25" stopIfTrue="1" operator="equal">
      <formula>0</formula>
    </cfRule>
  </conditionalFormatting>
  <conditionalFormatting sqref="K9">
    <cfRule type="cellIs" dxfId="23" priority="24" stopIfTrue="1" operator="equal">
      <formula>0</formula>
    </cfRule>
  </conditionalFormatting>
  <conditionalFormatting sqref="M9">
    <cfRule type="cellIs" dxfId="22" priority="23" stopIfTrue="1" operator="equal">
      <formula>0</formula>
    </cfRule>
  </conditionalFormatting>
  <conditionalFormatting sqref="A34:W37 A33:K33 M33:W33 A38:K38 M38:W38">
    <cfRule type="cellIs" dxfId="21" priority="22" stopIfTrue="1" operator="equal">
      <formula>0</formula>
    </cfRule>
  </conditionalFormatting>
  <conditionalFormatting sqref="A69:W72 A68:O68 Q68:W68 A67:K67 M67:W67">
    <cfRule type="cellIs" dxfId="20" priority="21" stopIfTrue="1" operator="equal">
      <formula>0</formula>
    </cfRule>
  </conditionalFormatting>
  <conditionalFormatting sqref="L33">
    <cfRule type="cellIs" dxfId="19" priority="20" stopIfTrue="1" operator="equal">
      <formula>0</formula>
    </cfRule>
  </conditionalFormatting>
  <conditionalFormatting sqref="L67">
    <cfRule type="cellIs" dxfId="18" priority="19" stopIfTrue="1" operator="equal">
      <formula>0</formula>
    </cfRule>
  </conditionalFormatting>
  <conditionalFormatting sqref="G76">
    <cfRule type="cellIs" dxfId="17" priority="18" stopIfTrue="1" operator="equal">
      <formula>0</formula>
    </cfRule>
  </conditionalFormatting>
  <conditionalFormatting sqref="L76">
    <cfRule type="cellIs" dxfId="16" priority="17" stopIfTrue="1" operator="equal">
      <formula>0</formula>
    </cfRule>
  </conditionalFormatting>
  <conditionalFormatting sqref="N76">
    <cfRule type="cellIs" dxfId="15" priority="16" stopIfTrue="1" operator="equal">
      <formula>0</formula>
    </cfRule>
  </conditionalFormatting>
  <conditionalFormatting sqref="O76">
    <cfRule type="cellIs" dxfId="14" priority="15" stopIfTrue="1" operator="equal">
      <formula>0</formula>
    </cfRule>
  </conditionalFormatting>
  <conditionalFormatting sqref="P76">
    <cfRule type="cellIs" dxfId="13" priority="14" stopIfTrue="1" operator="equal">
      <formula>0</formula>
    </cfRule>
  </conditionalFormatting>
  <conditionalFormatting sqref="Q76">
    <cfRule type="cellIs" dxfId="12" priority="13" stopIfTrue="1" operator="equal">
      <formula>0</formula>
    </cfRule>
  </conditionalFormatting>
  <conditionalFormatting sqref="V76">
    <cfRule type="cellIs" dxfId="11" priority="12" stopIfTrue="1" operator="equal">
      <formula>0</formula>
    </cfRule>
  </conditionalFormatting>
  <conditionalFormatting sqref="W76">
    <cfRule type="cellIs" dxfId="10" priority="11" stopIfTrue="1" operator="equal">
      <formula>0</formula>
    </cfRule>
  </conditionalFormatting>
  <conditionalFormatting sqref="G42">
    <cfRule type="cellIs" dxfId="9" priority="10" stopIfTrue="1" operator="equal">
      <formula>0</formula>
    </cfRule>
  </conditionalFormatting>
  <conditionalFormatting sqref="N42">
    <cfRule type="cellIs" dxfId="8" priority="9" stopIfTrue="1" operator="equal">
      <formula>0</formula>
    </cfRule>
  </conditionalFormatting>
  <conditionalFormatting sqref="O42">
    <cfRule type="cellIs" dxfId="7" priority="8" stopIfTrue="1" operator="equal">
      <formula>0</formula>
    </cfRule>
  </conditionalFormatting>
  <conditionalFormatting sqref="P42">
    <cfRule type="cellIs" dxfId="6" priority="7" stopIfTrue="1" operator="equal">
      <formula>0</formula>
    </cfRule>
  </conditionalFormatting>
  <conditionalFormatting sqref="Q42">
    <cfRule type="cellIs" dxfId="5" priority="6" stopIfTrue="1" operator="equal">
      <formula>0</formula>
    </cfRule>
  </conditionalFormatting>
  <conditionalFormatting sqref="V42">
    <cfRule type="cellIs" dxfId="4" priority="5" stopIfTrue="1" operator="equal">
      <formula>0</formula>
    </cfRule>
  </conditionalFormatting>
  <conditionalFormatting sqref="W42">
    <cfRule type="cellIs" dxfId="3" priority="4" stopIfTrue="1" operator="equal">
      <formula>0</formula>
    </cfRule>
  </conditionalFormatting>
  <conditionalFormatting sqref="F77:W77">
    <cfRule type="cellIs" dxfId="0" priority="3" stopIfTrue="1" operator="equal">
      <formula>0</formula>
    </cfRule>
  </conditionalFormatting>
  <conditionalFormatting sqref="L38">
    <cfRule type="cellIs" dxfId="2" priority="2" stopIfTrue="1" operator="equal">
      <formula>0</formula>
    </cfRule>
  </conditionalFormatting>
  <conditionalFormatting sqref="L42">
    <cfRule type="cellIs" dxfId="1" priority="1" stopIfTrue="1" operator="equal">
      <formula>0</formula>
    </cfRule>
  </conditionalFormatting>
  <pageMargins left="0.59055118110236227" right="7.874015748031496E-2" top="0.39370078740157483" bottom="0.19685039370078741" header="0.51181102362204722" footer="0.51181102362204722"/>
  <pageSetup paperSize="9" scale="3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その２</vt:lpstr>
      <vt:lpstr>その２!Print_Area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衛生局 OA室</dc:creator>
  <cp:lastModifiedBy>user</cp:lastModifiedBy>
  <cp:lastPrinted>2021-07-30T03:10:05Z</cp:lastPrinted>
  <dcterms:created xsi:type="dcterms:W3CDTF">1999-10-20T05:02:06Z</dcterms:created>
  <dcterms:modified xsi:type="dcterms:W3CDTF">2024-03-19T05:09:42Z</dcterms:modified>
</cp:coreProperties>
</file>