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0870324\Desktop\かいごネット修正\"/>
    </mc:Choice>
  </mc:AlternateContent>
  <bookViews>
    <workbookView xWindow="-120" yWindow="-120" windowWidth="20730" windowHeight="11760"/>
  </bookViews>
  <sheets>
    <sheet name="栄養補給量算出ｼｰﾄ" sheetId="1" r:id="rId1"/>
    <sheet name="使い方" sheetId="2" r:id="rId2"/>
  </sheets>
  <definedNames>
    <definedName name="_xlnm.Print_Area" localSheetId="0">栄養補給量算出ｼｰﾄ!$A$1:$K$52</definedName>
    <definedName name="身体計測">#REF!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1" i="1" l="1"/>
  <c r="K3" i="1"/>
  <c r="I20" i="1" s="1"/>
  <c r="L30" i="1"/>
  <c r="I18" i="1" l="1"/>
  <c r="I19" i="1" s="1"/>
  <c r="G49" i="1" l="1"/>
  <c r="G48" i="1"/>
  <c r="G44" i="1"/>
  <c r="G43" i="1"/>
  <c r="G42" i="1"/>
  <c r="N38" i="1"/>
  <c r="N37" i="1"/>
  <c r="N34" i="1"/>
  <c r="N32" i="1"/>
  <c r="L34" i="1" s="1"/>
  <c r="N30" i="1"/>
  <c r="L32" i="1" s="1"/>
  <c r="D13" i="1"/>
  <c r="D7" i="1"/>
  <c r="D10" i="1" l="1"/>
  <c r="I34" i="1" l="1"/>
  <c r="I32" i="1"/>
  <c r="G34" i="1" s="1"/>
  <c r="I30" i="1"/>
  <c r="G32" i="1" s="1"/>
  <c r="I26" i="1"/>
  <c r="I25" i="1"/>
  <c r="I24" i="1"/>
  <c r="I23" i="1"/>
  <c r="D12" i="1"/>
  <c r="G39" i="1"/>
  <c r="G38" i="1"/>
  <c r="G37" i="1"/>
  <c r="G30" i="1"/>
  <c r="G26" i="1"/>
  <c r="G25" i="1"/>
  <c r="G24" i="1"/>
  <c r="D11" i="1"/>
  <c r="N39" i="1" l="1"/>
  <c r="G45" i="1"/>
</calcChain>
</file>

<file path=xl/sharedStrings.xml><?xml version="1.0" encoding="utf-8"?>
<sst xmlns="http://schemas.openxmlformats.org/spreadsheetml/2006/main" count="175" uniqueCount="134">
  <si>
    <t>現在</t>
    <rPh sb="0" eb="2">
      <t>ゲンザイ</t>
    </rPh>
    <phoneticPr fontId="1"/>
  </si>
  <si>
    <t>資料</t>
    <rPh sb="0" eb="2">
      <t>シリョウ</t>
    </rPh>
    <phoneticPr fontId="1"/>
  </si>
  <si>
    <t>氏名</t>
    <rPh sb="0" eb="2">
      <t>シメイ</t>
    </rPh>
    <phoneticPr fontId="1"/>
  </si>
  <si>
    <t>様</t>
    <rPh sb="0" eb="1">
      <t>サマ</t>
    </rPh>
    <phoneticPr fontId="1"/>
  </si>
  <si>
    <t>生年月日</t>
    <rPh sb="0" eb="2">
      <t>セイネン</t>
    </rPh>
    <rPh sb="2" eb="4">
      <t>ガッピ</t>
    </rPh>
    <phoneticPr fontId="1"/>
  </si>
  <si>
    <t>年齢</t>
    <rPh sb="0" eb="2">
      <t>ネンレイ</t>
    </rPh>
    <phoneticPr fontId="1"/>
  </si>
  <si>
    <t>入院患者等の身体活動レベル</t>
    <rPh sb="0" eb="2">
      <t>ニュウイン</t>
    </rPh>
    <rPh sb="2" eb="4">
      <t>カンジャ</t>
    </rPh>
    <rPh sb="4" eb="5">
      <t>トウ</t>
    </rPh>
    <rPh sb="6" eb="8">
      <t>シンタイ</t>
    </rPh>
    <rPh sb="8" eb="10">
      <t>カツドウ</t>
    </rPh>
    <phoneticPr fontId="1"/>
  </si>
  <si>
    <t>基礎代謝基準値(kcal/kg/体重/日)</t>
  </si>
  <si>
    <t>介護度</t>
    <rPh sb="0" eb="2">
      <t>カイゴ</t>
    </rPh>
    <rPh sb="2" eb="3">
      <t>ド</t>
    </rPh>
    <phoneticPr fontId="1"/>
  </si>
  <si>
    <t>性別</t>
    <rPh sb="0" eb="2">
      <t>セイベツ</t>
    </rPh>
    <phoneticPr fontId="1"/>
  </si>
  <si>
    <t>経管栄養</t>
    <rPh sb="0" eb="1">
      <t>ケイ</t>
    </rPh>
    <rPh sb="1" eb="2">
      <t>カン</t>
    </rPh>
    <rPh sb="2" eb="4">
      <t>エイヨウ</t>
    </rPh>
    <phoneticPr fontId="1"/>
  </si>
  <si>
    <t>男</t>
    <rPh sb="0" eb="1">
      <t>オトコ</t>
    </rPh>
    <phoneticPr fontId="1"/>
  </si>
  <si>
    <t>女</t>
    <rPh sb="0" eb="1">
      <t>オンナ</t>
    </rPh>
    <phoneticPr fontId="1"/>
  </si>
  <si>
    <t>身体状況</t>
    <rPh sb="0" eb="2">
      <t>シンタイ</t>
    </rPh>
    <rPh sb="2" eb="4">
      <t>ジョウキョウ</t>
    </rPh>
    <phoneticPr fontId="1"/>
  </si>
  <si>
    <t>ベッド上安静(食事喫食)</t>
    <rPh sb="3" eb="4">
      <t>ジョウ</t>
    </rPh>
    <rPh sb="4" eb="6">
      <t>アンセイ</t>
    </rPh>
    <rPh sb="7" eb="9">
      <t>ショクジ</t>
    </rPh>
    <rPh sb="9" eb="10">
      <t>イサム</t>
    </rPh>
    <rPh sb="10" eb="11">
      <t>ショク</t>
    </rPh>
    <phoneticPr fontId="1"/>
  </si>
  <si>
    <t>30～49歳</t>
    <rPh sb="5" eb="6">
      <t>サイ</t>
    </rPh>
    <phoneticPr fontId="1"/>
  </si>
  <si>
    <t>膝高(cm)</t>
    <rPh sb="0" eb="2">
      <t>シッコウ</t>
    </rPh>
    <phoneticPr fontId="1"/>
  </si>
  <si>
    <t>BMI(Body Mass Index)の標準値</t>
    <rPh sb="21" eb="24">
      <t>ヒョウジュンチ</t>
    </rPh>
    <phoneticPr fontId="1"/>
  </si>
  <si>
    <t>ベッド外活動</t>
    <rPh sb="3" eb="4">
      <t>ガイ</t>
    </rPh>
    <rPh sb="4" eb="6">
      <t>カツドウ</t>
    </rPh>
    <phoneticPr fontId="1"/>
  </si>
  <si>
    <t>50～49歳</t>
    <rPh sb="5" eb="6">
      <t>サイ</t>
    </rPh>
    <phoneticPr fontId="1"/>
  </si>
  <si>
    <t>身長計算値(cm)</t>
    <rPh sb="0" eb="2">
      <t>シンチョウ</t>
    </rPh>
    <rPh sb="2" eb="4">
      <t>ケイサン</t>
    </rPh>
    <rPh sb="4" eb="5">
      <t>チ</t>
    </rPh>
    <phoneticPr fontId="1"/>
  </si>
  <si>
    <t>ベッド外活動(リバビリ施行)</t>
    <rPh sb="3" eb="4">
      <t>ガイ</t>
    </rPh>
    <rPh sb="4" eb="6">
      <t>カツドウ</t>
    </rPh>
    <rPh sb="11" eb="13">
      <t>シコウ</t>
    </rPh>
    <phoneticPr fontId="1"/>
  </si>
  <si>
    <t>70歳～</t>
    <rPh sb="2" eb="3">
      <t>サイ</t>
    </rPh>
    <phoneticPr fontId="1"/>
  </si>
  <si>
    <t>身長(cm)</t>
    <rPh sb="0" eb="2">
      <t>シンチョウ</t>
    </rPh>
    <phoneticPr fontId="1"/>
  </si>
  <si>
    <t>　～74歳</t>
    <rPh sb="4" eb="5">
      <t>サイ</t>
    </rPh>
    <phoneticPr fontId="1"/>
  </si>
  <si>
    <t>不明な場合</t>
    <rPh sb="0" eb="2">
      <t>フメイ</t>
    </rPh>
    <rPh sb="3" eb="5">
      <t>バアイ</t>
    </rPh>
    <phoneticPr fontId="1"/>
  </si>
  <si>
    <t>体重(kg)</t>
    <rPh sb="0" eb="2">
      <t>タイジュウ</t>
    </rPh>
    <phoneticPr fontId="1"/>
  </si>
  <si>
    <t>75～80歳</t>
    <rPh sb="5" eb="6">
      <t>サイ</t>
    </rPh>
    <phoneticPr fontId="1"/>
  </si>
  <si>
    <t>IBW(標準体重)</t>
    <rPh sb="4" eb="6">
      <t>ヒョウジュン</t>
    </rPh>
    <rPh sb="6" eb="8">
      <t>タイジュウ</t>
    </rPh>
    <phoneticPr fontId="1"/>
  </si>
  <si>
    <t>81～84歳</t>
    <rPh sb="5" eb="6">
      <t>サイ</t>
    </rPh>
    <phoneticPr fontId="1"/>
  </si>
  <si>
    <t>ストレス係数算出</t>
    <rPh sb="4" eb="6">
      <t>ケイスウ</t>
    </rPh>
    <rPh sb="6" eb="8">
      <t>サンシュツ</t>
    </rPh>
    <phoneticPr fontId="1"/>
  </si>
  <si>
    <t>IBW調節体重・目標設定体重</t>
    <rPh sb="3" eb="5">
      <t>チョウセツ</t>
    </rPh>
    <rPh sb="5" eb="7">
      <t>タイジュウ</t>
    </rPh>
    <rPh sb="8" eb="10">
      <t>モクヒョウ</t>
    </rPh>
    <rPh sb="10" eb="12">
      <t>セッテイ</t>
    </rPh>
    <rPh sb="12" eb="14">
      <t>タイジュウ</t>
    </rPh>
    <phoneticPr fontId="1"/>
  </si>
  <si>
    <t>％IBW(％標準体重)</t>
    <rPh sb="6" eb="8">
      <t>ヒョウジュン</t>
    </rPh>
    <rPh sb="8" eb="10">
      <t>タイジュウ</t>
    </rPh>
    <phoneticPr fontId="1"/>
  </si>
  <si>
    <t>85歳～　</t>
    <rPh sb="2" eb="3">
      <t>サイ</t>
    </rPh>
    <phoneticPr fontId="1"/>
  </si>
  <si>
    <t>外傷</t>
    <rPh sb="0" eb="2">
      <t>ガイショウ</t>
    </rPh>
    <phoneticPr fontId="1"/>
  </si>
  <si>
    <t>BMI</t>
    <phoneticPr fontId="1"/>
  </si>
  <si>
    <t>重症敗血症</t>
    <rPh sb="0" eb="2">
      <t>ジュウショウ</t>
    </rPh>
    <rPh sb="2" eb="3">
      <t>ハイ</t>
    </rPh>
    <rPh sb="3" eb="4">
      <t>ケツ</t>
    </rPh>
    <rPh sb="4" eb="5">
      <t>ショウ</t>
    </rPh>
    <phoneticPr fontId="1"/>
  </si>
  <si>
    <t>生活活動レベル</t>
    <rPh sb="0" eb="2">
      <t>セイカツ</t>
    </rPh>
    <rPh sb="2" eb="4">
      <t>カツドウ</t>
    </rPh>
    <phoneticPr fontId="1"/>
  </si>
  <si>
    <t>褥瘡</t>
    <rPh sb="0" eb="2">
      <t>ジョクソウ</t>
    </rPh>
    <phoneticPr fontId="1"/>
  </si>
  <si>
    <t>1.4～1.6</t>
    <phoneticPr fontId="1"/>
  </si>
  <si>
    <t>ストレス係数</t>
    <rPh sb="4" eb="6">
      <t>ケイスウ</t>
    </rPh>
    <phoneticPr fontId="1"/>
  </si>
  <si>
    <t>発熱</t>
    <rPh sb="0" eb="2">
      <t>ハツネツ</t>
    </rPh>
    <phoneticPr fontId="1"/>
  </si>
  <si>
    <t>1.2～1.8</t>
    <phoneticPr fontId="1"/>
  </si>
  <si>
    <t>37℃で1.2、1℃上昇ごとに0.2増加</t>
    <rPh sb="10" eb="12">
      <t>ジョウショウ</t>
    </rPh>
    <rPh sb="18" eb="20">
      <t>ゾウカ</t>
    </rPh>
    <phoneticPr fontId="1"/>
  </si>
  <si>
    <t>癌</t>
    <rPh sb="0" eb="1">
      <t>ガン</t>
    </rPh>
    <phoneticPr fontId="1"/>
  </si>
  <si>
    <t>1.1～1.3</t>
    <phoneticPr fontId="1"/>
  </si>
  <si>
    <t>TEE(エネルギー投与量)</t>
    <rPh sb="9" eb="11">
      <t>トウヨ</t>
    </rPh>
    <rPh sb="11" eb="12">
      <t>リョウ</t>
    </rPh>
    <phoneticPr fontId="1"/>
  </si>
  <si>
    <t>kcal</t>
    <phoneticPr fontId="1"/>
  </si>
  <si>
    <t>乳房切除</t>
    <rPh sb="0" eb="2">
      <t>ニュウボウ</t>
    </rPh>
    <rPh sb="2" eb="4">
      <t>セツジョ</t>
    </rPh>
    <phoneticPr fontId="1"/>
  </si>
  <si>
    <t>BEE(基礎代謝量：Harris-Benedictによる推定値より)</t>
    <rPh sb="4" eb="6">
      <t>キソ</t>
    </rPh>
    <rPh sb="6" eb="8">
      <t>タイシャ</t>
    </rPh>
    <rPh sb="8" eb="9">
      <t>リョウ</t>
    </rPh>
    <rPh sb="28" eb="31">
      <t>スイテイチ</t>
    </rPh>
    <phoneticPr fontId="1"/>
  </si>
  <si>
    <t>胃亜全摘</t>
    <rPh sb="0" eb="1">
      <t>イ</t>
    </rPh>
    <rPh sb="1" eb="2">
      <t>ア</t>
    </rPh>
    <rPh sb="2" eb="3">
      <t>ゼン</t>
    </rPh>
    <rPh sb="3" eb="4">
      <t>テキ</t>
    </rPh>
    <phoneticPr fontId="1"/>
  </si>
  <si>
    <t>胃全摘</t>
    <rPh sb="0" eb="1">
      <t>イ</t>
    </rPh>
    <rPh sb="1" eb="2">
      <t>ゼン</t>
    </rPh>
    <rPh sb="2" eb="3">
      <t>テキ</t>
    </rPh>
    <phoneticPr fontId="1"/>
  </si>
  <si>
    <t>推定エネルギー必要量</t>
    <rPh sb="0" eb="2">
      <t>スイテイ</t>
    </rPh>
    <rPh sb="7" eb="9">
      <t>ヒツヨウ</t>
    </rPh>
    <rPh sb="9" eb="10">
      <t>リョウ</t>
    </rPh>
    <phoneticPr fontId="1"/>
  </si>
  <si>
    <t>膵頭・十二指腸・肝切除</t>
    <rPh sb="0" eb="1">
      <t>スイ</t>
    </rPh>
    <rPh sb="1" eb="2">
      <t>アタマ</t>
    </rPh>
    <rPh sb="3" eb="7">
      <t>ジュウニシチョウ</t>
    </rPh>
    <rPh sb="8" eb="9">
      <t>キモ</t>
    </rPh>
    <rPh sb="9" eb="11">
      <t>セツジョ</t>
    </rPh>
    <phoneticPr fontId="1"/>
  </si>
  <si>
    <t>通常体重から算出する場合（手足の切断等）</t>
    <rPh sb="18" eb="19">
      <t>トウ</t>
    </rPh>
    <phoneticPr fontId="1"/>
  </si>
  <si>
    <t>腎不全</t>
    <rPh sb="0" eb="3">
      <t>ジンフゼン</t>
    </rPh>
    <phoneticPr fontId="1"/>
  </si>
  <si>
    <t>標準体重あたり</t>
    <rPh sb="0" eb="2">
      <t>ヒョウジュン</t>
    </rPh>
    <rPh sb="2" eb="4">
      <t>タイジュウ</t>
    </rPh>
    <phoneticPr fontId="1"/>
  </si>
  <si>
    <t>飢餓・低栄養</t>
    <rPh sb="0" eb="2">
      <t>キガ</t>
    </rPh>
    <rPh sb="3" eb="4">
      <t>テイ</t>
    </rPh>
    <rPh sb="4" eb="6">
      <t>エイヨウ</t>
    </rPh>
    <phoneticPr fontId="1"/>
  </si>
  <si>
    <t>ｴﾈﾙｷﾞｰ制限がある場合</t>
    <rPh sb="6" eb="8">
      <t>セイゲン</t>
    </rPh>
    <rPh sb="10" eb="12">
      <t>バアイ</t>
    </rPh>
    <phoneticPr fontId="1"/>
  </si>
  <si>
    <t>20kcal/kg</t>
    <phoneticPr fontId="1"/>
  </si>
  <si>
    <t>長管骨骨折</t>
    <rPh sb="0" eb="1">
      <t>チョウ</t>
    </rPh>
    <rPh sb="1" eb="2">
      <t>カン</t>
    </rPh>
    <rPh sb="2" eb="3">
      <t>ホネ</t>
    </rPh>
    <rPh sb="3" eb="5">
      <t>コッセツ</t>
    </rPh>
    <phoneticPr fontId="1"/>
  </si>
  <si>
    <t>1.15～1.3</t>
    <phoneticPr fontId="1"/>
  </si>
  <si>
    <t>安静時・活動量が少ない場合</t>
    <rPh sb="0" eb="2">
      <t>アンセイ</t>
    </rPh>
    <rPh sb="2" eb="3">
      <t>ジ</t>
    </rPh>
    <rPh sb="4" eb="6">
      <t>カツドウ</t>
    </rPh>
    <rPh sb="6" eb="7">
      <t>リョウ</t>
    </rPh>
    <rPh sb="8" eb="9">
      <t>スク</t>
    </rPh>
    <rPh sb="11" eb="13">
      <t>バアイ</t>
    </rPh>
    <phoneticPr fontId="1"/>
  </si>
  <si>
    <t>25～30kcal/kg</t>
    <phoneticPr fontId="1"/>
  </si>
  <si>
    <t>～</t>
    <phoneticPr fontId="1"/>
  </si>
  <si>
    <t>腹膜炎・敗血症</t>
    <rPh sb="0" eb="2">
      <t>フクマク</t>
    </rPh>
    <rPh sb="2" eb="3">
      <t>エン</t>
    </rPh>
    <rPh sb="4" eb="5">
      <t>ハイ</t>
    </rPh>
    <rPh sb="5" eb="6">
      <t>ケツ</t>
    </rPh>
    <rPh sb="6" eb="7">
      <t>ショウ</t>
    </rPh>
    <phoneticPr fontId="1"/>
  </si>
  <si>
    <t>1.1～1.3</t>
    <phoneticPr fontId="1"/>
  </si>
  <si>
    <t>軽度～中度の発熱や外傷がある場合</t>
    <rPh sb="0" eb="2">
      <t>ケイド</t>
    </rPh>
    <rPh sb="3" eb="5">
      <t>チュウド</t>
    </rPh>
    <rPh sb="6" eb="8">
      <t>ハツネツ</t>
    </rPh>
    <rPh sb="9" eb="11">
      <t>ガイショウ</t>
    </rPh>
    <rPh sb="14" eb="16">
      <t>バアイ</t>
    </rPh>
    <phoneticPr fontId="1"/>
  </si>
  <si>
    <t>30～35kcal/kg</t>
    <phoneticPr fontId="1"/>
  </si>
  <si>
    <t>重症感染症・多発性外傷</t>
    <rPh sb="0" eb="2">
      <t>ジュウショウ</t>
    </rPh>
    <rPh sb="2" eb="5">
      <t>カンセンショウ</t>
    </rPh>
    <rPh sb="6" eb="9">
      <t>タハツセイ</t>
    </rPh>
    <rPh sb="9" eb="11">
      <t>ガイショウ</t>
    </rPh>
    <phoneticPr fontId="1"/>
  </si>
  <si>
    <t>1.2～1.4</t>
    <phoneticPr fontId="1"/>
  </si>
  <si>
    <t>重度の発熱や外傷がある場合</t>
    <rPh sb="0" eb="2">
      <t>ジュウド</t>
    </rPh>
    <rPh sb="3" eb="5">
      <t>ハツネツ</t>
    </rPh>
    <rPh sb="6" eb="8">
      <t>ガイショウ</t>
    </rPh>
    <rPh sb="11" eb="13">
      <t>バアイ</t>
    </rPh>
    <phoneticPr fontId="1"/>
  </si>
  <si>
    <t>35～40kcal/kg</t>
    <phoneticPr fontId="1"/>
  </si>
  <si>
    <t>多臓器不全症候群</t>
    <rPh sb="0" eb="3">
      <t>タゾウキ</t>
    </rPh>
    <rPh sb="3" eb="5">
      <t>フゼン</t>
    </rPh>
    <rPh sb="5" eb="8">
      <t>ショウコウグン</t>
    </rPh>
    <phoneticPr fontId="1"/>
  </si>
  <si>
    <t>熱傷</t>
    <rPh sb="0" eb="2">
      <t>ネッショウ</t>
    </rPh>
    <phoneticPr fontId="1"/>
  </si>
  <si>
    <t>1.2～2.0</t>
    <phoneticPr fontId="1"/>
  </si>
  <si>
    <t>たんぱく質</t>
    <rPh sb="4" eb="5">
      <t>シツ</t>
    </rPh>
    <phoneticPr fontId="1"/>
  </si>
  <si>
    <t>g</t>
    <phoneticPr fontId="1"/>
  </si>
  <si>
    <t>何もない場合</t>
    <rPh sb="0" eb="1">
      <t>ナニ</t>
    </rPh>
    <rPh sb="4" eb="6">
      <t>バアイ</t>
    </rPh>
    <phoneticPr fontId="1"/>
  </si>
  <si>
    <t>現体重当たり</t>
    <rPh sb="0" eb="1">
      <t>ゲン</t>
    </rPh>
    <rPh sb="1" eb="3">
      <t>タイジュウ</t>
    </rPh>
    <rPh sb="3" eb="4">
      <t>ア</t>
    </rPh>
    <phoneticPr fontId="1"/>
  </si>
  <si>
    <t>1.0～1.2g/kg</t>
    <phoneticPr fontId="1"/>
  </si>
  <si>
    <t>軽度栄養障害の場合</t>
    <rPh sb="0" eb="2">
      <t>ケイド</t>
    </rPh>
    <rPh sb="2" eb="4">
      <t>エイヨウ</t>
    </rPh>
    <rPh sb="4" eb="6">
      <t>ショウガイ</t>
    </rPh>
    <rPh sb="7" eb="9">
      <t>バアイ</t>
    </rPh>
    <phoneticPr fontId="1"/>
  </si>
  <si>
    <t>軽度～中度の侵襲手術後や外傷がある場合、</t>
    <rPh sb="0" eb="2">
      <t>ケイド</t>
    </rPh>
    <rPh sb="3" eb="5">
      <t>チュウド</t>
    </rPh>
    <rPh sb="6" eb="7">
      <t>シン</t>
    </rPh>
    <rPh sb="7" eb="8">
      <t>シュウ</t>
    </rPh>
    <rPh sb="8" eb="10">
      <t>シュジュツ</t>
    </rPh>
    <rPh sb="10" eb="11">
      <t>ゴ</t>
    </rPh>
    <rPh sb="12" eb="14">
      <t>ガイショウ</t>
    </rPh>
    <rPh sb="17" eb="19">
      <t>バアイ</t>
    </rPh>
    <phoneticPr fontId="1"/>
  </si>
  <si>
    <t>1.2～1.5g/kg</t>
    <phoneticPr fontId="1"/>
  </si>
  <si>
    <t>褥瘡の深さがﾚﾍﾞﾙ3以下、中度栄養障害の場合</t>
    <rPh sb="14" eb="16">
      <t>チュウド</t>
    </rPh>
    <rPh sb="16" eb="18">
      <t>エイヨウ</t>
    </rPh>
    <rPh sb="18" eb="20">
      <t>ショウガイ</t>
    </rPh>
    <rPh sb="20" eb="22">
      <t>バアイ</t>
    </rPh>
    <phoneticPr fontId="1"/>
  </si>
  <si>
    <t>重度の侵襲手術後や外傷がある場合、</t>
    <rPh sb="0" eb="2">
      <t>ジュウド</t>
    </rPh>
    <rPh sb="3" eb="4">
      <t>シン</t>
    </rPh>
    <rPh sb="4" eb="5">
      <t>シュウ</t>
    </rPh>
    <rPh sb="5" eb="7">
      <t>シュジュツ</t>
    </rPh>
    <rPh sb="7" eb="8">
      <t>ゴ</t>
    </rPh>
    <rPh sb="9" eb="11">
      <t>ガイショウ</t>
    </rPh>
    <rPh sb="14" eb="16">
      <t>バアイ</t>
    </rPh>
    <phoneticPr fontId="1"/>
  </si>
  <si>
    <t>1.5～2.0g/kg</t>
    <phoneticPr fontId="1"/>
  </si>
  <si>
    <t>褥瘡の深さがﾚﾍﾞﾙ4以上、高度栄養障害の場合</t>
    <rPh sb="14" eb="16">
      <t>コウド</t>
    </rPh>
    <rPh sb="16" eb="18">
      <t>エイヨウ</t>
    </rPh>
    <rPh sb="18" eb="20">
      <t>ショウガイ</t>
    </rPh>
    <phoneticPr fontId="1"/>
  </si>
  <si>
    <t>※腎機能や肝機能に障害がある場合</t>
    <rPh sb="1" eb="4">
      <t>ジンキノウ</t>
    </rPh>
    <rPh sb="5" eb="8">
      <t>カンキノウ</t>
    </rPh>
    <rPh sb="9" eb="11">
      <t>ショウガイ</t>
    </rPh>
    <rPh sb="14" eb="16">
      <t>バアイ</t>
    </rPh>
    <phoneticPr fontId="1"/>
  </si>
  <si>
    <t>0.8g/kg</t>
    <phoneticPr fontId="1"/>
  </si>
  <si>
    <t>EAR</t>
    <phoneticPr fontId="1"/>
  </si>
  <si>
    <t>1g/kg</t>
    <phoneticPr fontId="1"/>
  </si>
  <si>
    <t>RDA</t>
    <phoneticPr fontId="1"/>
  </si>
  <si>
    <t>1.2g/kg</t>
    <phoneticPr fontId="1"/>
  </si>
  <si>
    <t>DG上限</t>
    <rPh sb="2" eb="4">
      <t>ジョウゲン</t>
    </rPh>
    <phoneticPr fontId="1"/>
  </si>
  <si>
    <t>脂質</t>
    <rPh sb="0" eb="2">
      <t>シシツ</t>
    </rPh>
    <phoneticPr fontId="1"/>
  </si>
  <si>
    <t>g</t>
  </si>
  <si>
    <t>エネルギー比</t>
    <rPh sb="5" eb="6">
      <t>ヒ</t>
    </rPh>
    <phoneticPr fontId="1"/>
  </si>
  <si>
    <t>経管めやす</t>
    <rPh sb="0" eb="1">
      <t>ケイ</t>
    </rPh>
    <rPh sb="1" eb="2">
      <t>カン</t>
    </rPh>
    <phoneticPr fontId="1"/>
  </si>
  <si>
    <t>経口めやす</t>
    <rPh sb="0" eb="1">
      <t>ケイ</t>
    </rPh>
    <rPh sb="1" eb="2">
      <t>クチ</t>
    </rPh>
    <phoneticPr fontId="1"/>
  </si>
  <si>
    <t>水分</t>
    <rPh sb="0" eb="2">
      <t>スイブン</t>
    </rPh>
    <phoneticPr fontId="1"/>
  </si>
  <si>
    <t>ml</t>
    <phoneticPr fontId="1"/>
  </si>
  <si>
    <t>現体重あたり</t>
    <rPh sb="0" eb="1">
      <t>ゲン</t>
    </rPh>
    <rPh sb="1" eb="3">
      <t>タイジュウ</t>
    </rPh>
    <phoneticPr fontId="1"/>
  </si>
  <si>
    <t>25ml/kg</t>
    <phoneticPr fontId="1"/>
  </si>
  <si>
    <t>30ml/kg</t>
    <phoneticPr fontId="1"/>
  </si>
  <si>
    <t>※腎機能や肝機能に障害がある場合や心不全等で浮腫が認められる場合は、制限が必要です</t>
    <rPh sb="1" eb="4">
      <t>ジンキノウ</t>
    </rPh>
    <rPh sb="5" eb="8">
      <t>カンキノウ</t>
    </rPh>
    <rPh sb="9" eb="11">
      <t>ショウガイ</t>
    </rPh>
    <rPh sb="14" eb="16">
      <t>バアイ</t>
    </rPh>
    <rPh sb="17" eb="20">
      <t>シンフゼン</t>
    </rPh>
    <rPh sb="20" eb="21">
      <t>トウ</t>
    </rPh>
    <rPh sb="22" eb="24">
      <t>フシュ</t>
    </rPh>
    <rPh sb="25" eb="26">
      <t>ミト</t>
    </rPh>
    <rPh sb="30" eb="32">
      <t>バアイ</t>
    </rPh>
    <rPh sb="34" eb="36">
      <t>セイゲン</t>
    </rPh>
    <rPh sb="37" eb="39">
      <t>ヒツヨウ</t>
    </rPh>
    <phoneticPr fontId="1"/>
  </si>
  <si>
    <t>※体液の喪失(発熱、下痢、嘔吐、褥瘡等)がある場合は、別途対応が必要です</t>
    <rPh sb="1" eb="3">
      <t>タイエキ</t>
    </rPh>
    <rPh sb="4" eb="6">
      <t>ソウシツ</t>
    </rPh>
    <rPh sb="7" eb="9">
      <t>ハツネツ</t>
    </rPh>
    <rPh sb="10" eb="12">
      <t>ゲリ</t>
    </rPh>
    <rPh sb="13" eb="15">
      <t>オウト</t>
    </rPh>
    <rPh sb="16" eb="17">
      <t>シトネ</t>
    </rPh>
    <rPh sb="17" eb="19">
      <t>カサナド</t>
    </rPh>
    <rPh sb="23" eb="25">
      <t>バアイ</t>
    </rPh>
    <rPh sb="27" eb="29">
      <t>ベット</t>
    </rPh>
    <rPh sb="29" eb="31">
      <t>タイオウ</t>
    </rPh>
    <rPh sb="32" eb="34">
      <t>ヒツヨウ</t>
    </rPh>
    <phoneticPr fontId="1"/>
  </si>
  <si>
    <t>※使い方</t>
    <rPh sb="1" eb="2">
      <t>ツカ</t>
    </rPh>
    <rPh sb="3" eb="4">
      <t>カタ</t>
    </rPh>
    <phoneticPr fontId="1"/>
  </si>
  <si>
    <t>に必要な情報（身体活動レベルとストレス係数は下の表から選択）を入力して、比較検討して一番実態に合っているものを選択し、赤枠内に入力してみる（）</t>
    <rPh sb="1" eb="3">
      <t>ヒツヨウ</t>
    </rPh>
    <rPh sb="4" eb="6">
      <t>ジョウホウ</t>
    </rPh>
    <rPh sb="7" eb="11">
      <t>シンタイカツドウ</t>
    </rPh>
    <rPh sb="19" eb="21">
      <t>ケイスウ</t>
    </rPh>
    <rPh sb="22" eb="23">
      <t>シタ</t>
    </rPh>
    <rPh sb="24" eb="25">
      <t>ヒョウ</t>
    </rPh>
    <rPh sb="27" eb="29">
      <t>センタク</t>
    </rPh>
    <rPh sb="31" eb="33">
      <t>ニュウリョク</t>
    </rPh>
    <rPh sb="36" eb="38">
      <t>ヒカク</t>
    </rPh>
    <rPh sb="38" eb="40">
      <t>ケントウ</t>
    </rPh>
    <rPh sb="42" eb="44">
      <t>イチバン</t>
    </rPh>
    <rPh sb="44" eb="46">
      <t>ジッタイ</t>
    </rPh>
    <rPh sb="47" eb="48">
      <t>ア</t>
    </rPh>
    <rPh sb="55" eb="57">
      <t>センタク</t>
    </rPh>
    <rPh sb="59" eb="62">
      <t>アカワクナイ</t>
    </rPh>
    <rPh sb="63" eb="65">
      <t>ニュウリョク</t>
    </rPh>
    <phoneticPr fontId="1"/>
  </si>
  <si>
    <t>栄養スクリーニング・アセスメント・モニタリング様式の該当欄に入力後、次の利用者の情報を入力</t>
    <rPh sb="0" eb="2">
      <t>エイヨウ</t>
    </rPh>
    <rPh sb="23" eb="25">
      <t>ヨウシキ</t>
    </rPh>
    <rPh sb="26" eb="28">
      <t>ガイトウ</t>
    </rPh>
    <rPh sb="28" eb="29">
      <t>ラン</t>
    </rPh>
    <rPh sb="30" eb="33">
      <t>ニュウリョクゴ</t>
    </rPh>
    <rPh sb="34" eb="35">
      <t>ツギ</t>
    </rPh>
    <rPh sb="36" eb="39">
      <t>リヨウシャ</t>
    </rPh>
    <rPh sb="40" eb="42">
      <t>ジョウホウ</t>
    </rPh>
    <rPh sb="43" eb="45">
      <t>ニュウリョク</t>
    </rPh>
    <phoneticPr fontId="1"/>
  </si>
  <si>
    <t>・</t>
    <phoneticPr fontId="1"/>
  </si>
  <si>
    <t>数字の入っていないシートのみ保存しておいた方が展開しやすい</t>
    <rPh sb="0" eb="2">
      <t>スウジ</t>
    </rPh>
    <rPh sb="3" eb="4">
      <t>ハイ</t>
    </rPh>
    <rPh sb="14" eb="16">
      <t>ホゾン</t>
    </rPh>
    <rPh sb="21" eb="22">
      <t>ホウ</t>
    </rPh>
    <rPh sb="23" eb="25">
      <t>テンカイ</t>
    </rPh>
    <phoneticPr fontId="1"/>
  </si>
  <si>
    <t>よろしければ使ってみてください。なお、このシートは部外秘でお願いします。</t>
    <rPh sb="6" eb="7">
      <t>ツカ</t>
    </rPh>
    <rPh sb="25" eb="28">
      <t>ブガイヒ</t>
    </rPh>
    <rPh sb="30" eb="31">
      <t>ネガ</t>
    </rPh>
    <phoneticPr fontId="1"/>
  </si>
  <si>
    <t>必要栄養量確認シート</t>
    <rPh sb="0" eb="5">
      <t>ヒツヨウエイヨウリョウ</t>
    </rPh>
    <rPh sb="5" eb="7">
      <t>カクニン</t>
    </rPh>
    <phoneticPr fontId="1"/>
  </si>
  <si>
    <t>使い方</t>
  </si>
  <si>
    <t>　</t>
  </si>
  <si>
    <t>身長がわかれば膝高の入力は必要ありません</t>
    <rPh sb="0" eb="2">
      <t>シンチョウ</t>
    </rPh>
    <rPh sb="7" eb="8">
      <t>ヒザ</t>
    </rPh>
    <rPh sb="8" eb="9">
      <t>ダカ</t>
    </rPh>
    <rPh sb="10" eb="12">
      <t>ニュウリョク</t>
    </rPh>
    <rPh sb="13" eb="15">
      <t>ヒツヨウ</t>
    </rPh>
    <phoneticPr fontId="1"/>
  </si>
  <si>
    <t>年齢は自動計算されます</t>
    <rPh sb="0" eb="2">
      <t>ネンレイ</t>
    </rPh>
    <rPh sb="3" eb="7">
      <t>ジドウケイサン</t>
    </rPh>
    <phoneticPr fontId="1"/>
  </si>
  <si>
    <t>・</t>
    <phoneticPr fontId="1"/>
  </si>
  <si>
    <t>　①　青色の中に必要事項を入力します</t>
    <rPh sb="4" eb="5">
      <t>イロ</t>
    </rPh>
    <phoneticPr fontId="1"/>
  </si>
  <si>
    <t>　③　緑色の枠は該当する項目に レ を入れておきます（目やすのため）</t>
    <rPh sb="3" eb="5">
      <t>ミドリイロ</t>
    </rPh>
    <rPh sb="8" eb="10">
      <t>ガイトウ</t>
    </rPh>
    <rPh sb="12" eb="14">
      <t>コウモク</t>
    </rPh>
    <rPh sb="19" eb="20">
      <t>イ</t>
    </rPh>
    <rPh sb="27" eb="28">
      <t>メ</t>
    </rPh>
    <phoneticPr fontId="1"/>
  </si>
  <si>
    <t>　②　黄色の枠はプルダウンから該当する内容を選択します</t>
    <rPh sb="3" eb="5">
      <t>キイロ</t>
    </rPh>
    <rPh sb="15" eb="17">
      <t>ガイトウ</t>
    </rPh>
    <rPh sb="19" eb="21">
      <t>ナイヨウ</t>
    </rPh>
    <rPh sb="22" eb="24">
      <t>センタク</t>
    </rPh>
    <phoneticPr fontId="1"/>
  </si>
  <si>
    <t>　④　赤い二重枠には、下記に計算された数値の中から、一番利用者に合致するものを選択して入力します</t>
    <rPh sb="3" eb="4">
      <t>アカ</t>
    </rPh>
    <rPh sb="5" eb="8">
      <t>ニジュウワク</t>
    </rPh>
    <rPh sb="11" eb="13">
      <t>カキ</t>
    </rPh>
    <rPh sb="14" eb="16">
      <t>ケイサン</t>
    </rPh>
    <rPh sb="19" eb="21">
      <t>スウチ</t>
    </rPh>
    <rPh sb="22" eb="23">
      <t>ナカ</t>
    </rPh>
    <rPh sb="26" eb="28">
      <t>イチバン</t>
    </rPh>
    <rPh sb="28" eb="31">
      <t>リヨウシャ</t>
    </rPh>
    <rPh sb="32" eb="34">
      <t>ガッチ</t>
    </rPh>
    <rPh sb="39" eb="41">
      <t>センタク</t>
    </rPh>
    <rPh sb="43" eb="45">
      <t>ニュウリョク</t>
    </rPh>
    <phoneticPr fontId="1"/>
  </si>
  <si>
    <t>　⑤　④で選択した数値を「栄養ケア・経口移行・経口維持計画書」をはじめ、利用者の必要栄養量として把握する</t>
    <rPh sb="5" eb="7">
      <t>センタク</t>
    </rPh>
    <rPh sb="9" eb="11">
      <t>スウチ</t>
    </rPh>
    <rPh sb="13" eb="15">
      <t>エイヨウ</t>
    </rPh>
    <rPh sb="23" eb="25">
      <t>ケイコウ</t>
    </rPh>
    <rPh sb="25" eb="27">
      <t>イジ</t>
    </rPh>
    <rPh sb="27" eb="29">
      <t>ケイカク</t>
    </rPh>
    <rPh sb="29" eb="30">
      <t>ショ</t>
    </rPh>
    <rPh sb="36" eb="39">
      <t>リヨウシャ</t>
    </rPh>
    <rPh sb="40" eb="45">
      <t>ヒツヨウエイヨウリョウ</t>
    </rPh>
    <rPh sb="48" eb="50">
      <t>ハアク</t>
    </rPh>
    <phoneticPr fontId="1"/>
  </si>
  <si>
    <t>飽和脂肪酸目標量</t>
    <phoneticPr fontId="1"/>
  </si>
  <si>
    <t>たんぱく質の必要栄養量は、現体重当たりで計算された値、EAR、RDA、DGも参考にして設定してください</t>
    <rPh sb="4" eb="5">
      <t>シツ</t>
    </rPh>
    <rPh sb="6" eb="11">
      <t>ヒツヨウエイヨウリョウ</t>
    </rPh>
    <rPh sb="13" eb="16">
      <t>ゲンタイジュウ</t>
    </rPh>
    <rPh sb="16" eb="17">
      <t>ア</t>
    </rPh>
    <rPh sb="20" eb="22">
      <t>ケイサン</t>
    </rPh>
    <rPh sb="25" eb="26">
      <t>アタイ</t>
    </rPh>
    <rPh sb="38" eb="40">
      <t>サンコウ</t>
    </rPh>
    <rPh sb="43" eb="45">
      <t>セッテイ</t>
    </rPh>
    <phoneticPr fontId="1"/>
  </si>
  <si>
    <t>EAR</t>
    <phoneticPr fontId="1"/>
  </si>
  <si>
    <t>推定平均必要量</t>
    <rPh sb="0" eb="7">
      <t>スイテイヘイキンヒツヨウリョウ</t>
    </rPh>
    <phoneticPr fontId="1"/>
  </si>
  <si>
    <t>RDA</t>
    <phoneticPr fontId="1"/>
  </si>
  <si>
    <t>推奨量</t>
    <rPh sb="0" eb="3">
      <t>スイショウリョウ</t>
    </rPh>
    <phoneticPr fontId="1"/>
  </si>
  <si>
    <t>DG</t>
    <phoneticPr fontId="1"/>
  </si>
  <si>
    <t>目標量</t>
    <rPh sb="0" eb="2">
      <t>モクヒョウ</t>
    </rPh>
    <rPh sb="2" eb="3">
      <t>リョウ</t>
    </rPh>
    <phoneticPr fontId="1"/>
  </si>
  <si>
    <t>わからない場合は食事摂取基準を参考にしてください</t>
    <rPh sb="5" eb="7">
      <t>バアイ</t>
    </rPh>
    <rPh sb="8" eb="14">
      <t>ショクジセッシュキジュン</t>
    </rPh>
    <rPh sb="15" eb="17">
      <t>サンコウ</t>
    </rPh>
    <phoneticPr fontId="1"/>
  </si>
  <si>
    <t>の現在と生年月日の日付は「yy(西暦)/mm(月)/dd(日)」の形で入力してください</t>
    <rPh sb="1" eb="3">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</si>
</sst>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411]ggge&quot;年&quot;m&quot;月&quot;d&quot;日&quot;;@"/>
    <numFmt numFmtId="177" formatCode="0.0_);[Red]\(0.0\)"/>
    <numFmt numFmtId="178" formatCode="##0.0&quot;％減&quot;;##0.0&quot;％増&quot;;0&quot;％&quot;"/>
    <numFmt numFmtId="179" formatCode="0_);[Red]\(0\)"/>
    <numFmt numFmtId="180" formatCode="0_ "/>
  </numFmts>
  <fonts count="15" x14ac:knownFonts="1">
    <font>
      <sz val="11"/>
      <name val="ＭＳ Ｐゴシック"/>
      <family val="3"/>
      <charset val="128"/>
    </font>
    <font>
      <sz val="6"/>
      <name val="ＭＳ Ｐゴシック"/>
      <family val="3"/>
      <charset val="128"/>
    </font>
    <font>
      <b/>
      <sz val="20"/>
      <name val="ＭＳ Ｐゴシック"/>
      <family val="3"/>
      <charset val="128"/>
    </font>
    <font>
      <sz val="12"/>
      <name val="ＭＳ Ｐゴシック"/>
      <family val="3"/>
      <charset val="128"/>
    </font>
    <font>
      <b/>
      <sz val="18"/>
      <name val="ＭＳ Ｐゴシック"/>
      <family val="3"/>
      <charset val="128"/>
    </font>
    <font>
      <sz val="16"/>
      <name val="ＭＳ Ｐゴシック"/>
      <family val="3"/>
      <charset val="128"/>
    </font>
    <font>
      <sz val="14"/>
      <name val="ＭＳ Ｐゴシック"/>
      <family val="3"/>
      <charset val="128"/>
    </font>
    <font>
      <b/>
      <sz val="14"/>
      <color indexed="14"/>
      <name val="ＭＳ Ｐゴシック"/>
      <family val="3"/>
      <charset val="128"/>
    </font>
    <font>
      <b/>
      <sz val="12"/>
      <color indexed="18"/>
      <name val="ＭＳ Ｐゴシック"/>
      <family val="3"/>
      <charset val="128"/>
    </font>
    <font>
      <b/>
      <sz val="16"/>
      <name val="ＭＳ Ｐゴシック"/>
      <family val="3"/>
      <charset val="128"/>
    </font>
    <font>
      <b/>
      <sz val="14"/>
      <name val="ＭＳ Ｐゴシック"/>
      <family val="3"/>
      <charset val="128"/>
    </font>
    <font>
      <b/>
      <sz val="12"/>
      <name val="ＭＳ Ｐゴシック"/>
      <family val="3"/>
      <charset val="128"/>
    </font>
    <font>
      <b/>
      <sz val="12"/>
      <color indexed="17"/>
      <name val="ＭＳ Ｐゴシック"/>
      <family val="3"/>
      <charset val="128"/>
    </font>
    <font>
      <sz val="12"/>
      <color theme="0" tint="-0.499984740745262"/>
      <name val="ＭＳ Ｐゴシック"/>
      <family val="3"/>
      <charset val="128"/>
    </font>
    <font>
      <sz val="12"/>
      <color theme="1"/>
      <name val="ＭＳ Ｐゴシック"/>
      <family val="3"/>
      <charset val="128"/>
    </font>
  </fonts>
  <fills count="7">
    <fill>
      <patternFill patternType="none"/>
    </fill>
    <fill>
      <patternFill patternType="gray125"/>
    </fill>
    <fill>
      <patternFill patternType="lightGray">
        <fgColor indexed="41"/>
      </patternFill>
    </fill>
    <fill>
      <patternFill patternType="lightGray">
        <fgColor indexed="41"/>
        <bgColor theme="8" tint="0.79998168889431442"/>
      </patternFill>
    </fill>
    <fill>
      <patternFill patternType="solid">
        <fgColor theme="8" tint="0.79998168889431442"/>
        <bgColor indexed="64"/>
      </patternFill>
    </fill>
    <fill>
      <patternFill patternType="lightGray">
        <fgColor indexed="42"/>
        <bgColor theme="6" tint="0.79998168889431442"/>
      </patternFill>
    </fill>
    <fill>
      <patternFill patternType="lightGray">
        <fgColor indexed="43"/>
        <bgColor rgb="FFFFFF99"/>
      </patternFill>
    </fill>
  </fills>
  <borders count="30">
    <border>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double">
        <color rgb="FFFF0000"/>
      </left>
      <right/>
      <top style="double">
        <color rgb="FFFF0000"/>
      </top>
      <bottom style="double">
        <color rgb="FFFF0000"/>
      </bottom>
      <diagonal/>
    </border>
    <border>
      <left/>
      <right/>
      <top style="double">
        <color rgb="FFFF0000"/>
      </top>
      <bottom style="double">
        <color rgb="FFFF0000"/>
      </bottom>
      <diagonal/>
    </border>
    <border>
      <left/>
      <right style="double">
        <color rgb="FFFF0000"/>
      </right>
      <top style="double">
        <color rgb="FFFF0000"/>
      </top>
      <bottom style="double">
        <color rgb="FFFF0000"/>
      </bottom>
      <diagonal/>
    </border>
    <border>
      <left style="double">
        <color indexed="64"/>
      </left>
      <right style="double">
        <color indexed="64"/>
      </right>
      <top/>
      <bottom style="double">
        <color indexed="64"/>
      </bottom>
      <diagonal/>
    </border>
  </borders>
  <cellStyleXfs count="1">
    <xf numFmtId="0" fontId="0" fillId="0" borderId="0">
      <alignment vertical="center"/>
    </xf>
  </cellStyleXfs>
  <cellXfs count="106">
    <xf numFmtId="0" fontId="0" fillId="0" borderId="0" xfId="0">
      <alignment vertical="center"/>
    </xf>
    <xf numFmtId="0" fontId="2" fillId="0" borderId="0" xfId="0" applyFont="1">
      <alignment vertical="center"/>
    </xf>
    <xf numFmtId="176" fontId="0" fillId="0" borderId="0" xfId="0" applyNumberFormat="1">
      <alignment vertical="center"/>
    </xf>
    <xf numFmtId="0" fontId="3"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3" fillId="0" borderId="0" xfId="0" applyFont="1" applyAlignment="1">
      <alignment horizontal="center" vertical="center" shrinkToFit="1"/>
    </xf>
    <xf numFmtId="0" fontId="3" fillId="0" borderId="0" xfId="0" applyFont="1" applyAlignment="1">
      <alignment horizontal="center" vertical="center"/>
    </xf>
    <xf numFmtId="0" fontId="7" fillId="0" borderId="0" xfId="0" applyFont="1">
      <alignment vertical="center"/>
    </xf>
    <xf numFmtId="0" fontId="8" fillId="0" borderId="0" xfId="0" applyFont="1">
      <alignment vertical="center"/>
    </xf>
    <xf numFmtId="58" fontId="0" fillId="0" borderId="0" xfId="0" applyNumberFormat="1" applyAlignment="1">
      <alignment horizontal="center" vertical="center"/>
    </xf>
    <xf numFmtId="0" fontId="3" fillId="0" borderId="5" xfId="0" applyFont="1" applyBorder="1" applyAlignment="1">
      <alignment horizontal="left" vertical="center"/>
    </xf>
    <xf numFmtId="0" fontId="3" fillId="0" borderId="6" xfId="0" applyFont="1" applyBorder="1" applyAlignment="1">
      <alignment horizontal="center" vertical="center"/>
    </xf>
    <xf numFmtId="0" fontId="6" fillId="0" borderId="0" xfId="0" applyFont="1" applyAlignment="1">
      <alignment horizontal="left" vertical="center"/>
    </xf>
    <xf numFmtId="0" fontId="3" fillId="0" borderId="7" xfId="0" applyFont="1" applyBorder="1">
      <alignment vertical="center"/>
    </xf>
    <xf numFmtId="0" fontId="0" fillId="0" borderId="8" xfId="0" applyBorder="1">
      <alignment vertical="center"/>
    </xf>
    <xf numFmtId="0" fontId="3" fillId="0" borderId="9" xfId="0" applyFont="1" applyBorder="1">
      <alignment vertical="center"/>
    </xf>
    <xf numFmtId="177" fontId="3" fillId="0" borderId="11" xfId="0" applyNumberFormat="1" applyFont="1" applyBorder="1" applyAlignment="1">
      <alignment horizontal="center" vertical="center"/>
    </xf>
    <xf numFmtId="0" fontId="0" fillId="0" borderId="12" xfId="0" applyBorder="1">
      <alignment vertical="center"/>
    </xf>
    <xf numFmtId="0" fontId="3" fillId="0" borderId="13" xfId="0" applyFont="1" applyBorder="1">
      <alignment vertical="center"/>
    </xf>
    <xf numFmtId="0" fontId="3" fillId="0" borderId="12" xfId="0" applyFont="1" applyBorder="1" applyAlignment="1">
      <alignment horizontal="center" vertical="center"/>
    </xf>
    <xf numFmtId="177" fontId="3" fillId="0" borderId="14" xfId="0" applyNumberFormat="1" applyFont="1" applyBorder="1" applyAlignment="1">
      <alignment horizontal="center" vertical="center"/>
    </xf>
    <xf numFmtId="177" fontId="3" fillId="0" borderId="6" xfId="0" applyNumberFormat="1" applyFont="1" applyBorder="1" applyAlignment="1">
      <alignment horizontal="center" vertical="center"/>
    </xf>
    <xf numFmtId="0" fontId="0" fillId="0" borderId="13" xfId="0" applyBorder="1">
      <alignment vertical="center"/>
    </xf>
    <xf numFmtId="0" fontId="3" fillId="0" borderId="19" xfId="0" applyFont="1" applyBorder="1" applyAlignment="1">
      <alignment horizontal="center" vertical="center"/>
    </xf>
    <xf numFmtId="177" fontId="3" fillId="0" borderId="10" xfId="0" applyNumberFormat="1" applyFont="1" applyBorder="1" applyAlignment="1">
      <alignment horizontal="center" vertical="center"/>
    </xf>
    <xf numFmtId="0" fontId="3" fillId="0" borderId="0" xfId="0" applyFont="1" applyAlignment="1">
      <alignment vertical="center" shrinkToFit="1"/>
    </xf>
    <xf numFmtId="0" fontId="11" fillId="0" borderId="0" xfId="0" applyFont="1" applyAlignment="1">
      <alignment horizontal="center" vertical="center"/>
    </xf>
    <xf numFmtId="0" fontId="12" fillId="0" borderId="0" xfId="0" applyFont="1">
      <alignment vertical="center"/>
    </xf>
    <xf numFmtId="0" fontId="11" fillId="0" borderId="0" xfId="0" applyFont="1" applyAlignment="1">
      <alignment horizontal="left" vertical="center"/>
    </xf>
    <xf numFmtId="179" fontId="3" fillId="0" borderId="0" xfId="0" applyNumberFormat="1" applyFont="1" applyAlignment="1">
      <alignment horizontal="center" vertical="center"/>
    </xf>
    <xf numFmtId="179" fontId="3" fillId="0" borderId="17" xfId="0" applyNumberFormat="1" applyFont="1" applyBorder="1" applyAlignment="1">
      <alignment horizontal="center" vertical="center"/>
    </xf>
    <xf numFmtId="0" fontId="0" fillId="0" borderId="0" xfId="0" applyAlignment="1">
      <alignment horizontal="left" vertical="center"/>
    </xf>
    <xf numFmtId="179" fontId="3" fillId="0" borderId="0" xfId="0" applyNumberFormat="1" applyFont="1">
      <alignment vertical="center"/>
    </xf>
    <xf numFmtId="0" fontId="11" fillId="0" borderId="0" xfId="0" applyFont="1">
      <alignment vertical="center"/>
    </xf>
    <xf numFmtId="0" fontId="3" fillId="0" borderId="0" xfId="0" applyFont="1" applyAlignment="1">
      <alignment horizontal="right" vertical="center"/>
    </xf>
    <xf numFmtId="179" fontId="3" fillId="0" borderId="20" xfId="0" applyNumberFormat="1" applyFont="1" applyBorder="1" applyAlignment="1">
      <alignment horizontal="center" vertical="center"/>
    </xf>
    <xf numFmtId="0" fontId="11" fillId="0" borderId="25" xfId="0" applyFont="1" applyBorder="1">
      <alignment vertical="center"/>
    </xf>
    <xf numFmtId="0" fontId="3" fillId="0" borderId="8" xfId="0" applyFont="1" applyBorder="1" applyAlignment="1">
      <alignment horizontal="center" vertical="center"/>
    </xf>
    <xf numFmtId="0" fontId="3" fillId="0" borderId="0" xfId="0" applyFont="1" applyAlignment="1">
      <alignment horizontal="left" vertical="center"/>
    </xf>
    <xf numFmtId="180" fontId="3" fillId="0" borderId="0" xfId="0" applyNumberFormat="1" applyFont="1" applyAlignment="1">
      <alignment horizontal="center" vertical="center"/>
    </xf>
    <xf numFmtId="0" fontId="9" fillId="0" borderId="0" xfId="0" applyFont="1" applyAlignment="1">
      <alignment horizontal="center" vertical="center"/>
    </xf>
    <xf numFmtId="9" fontId="3" fillId="0" borderId="0" xfId="0" applyNumberFormat="1" applyFont="1">
      <alignment vertical="center"/>
    </xf>
    <xf numFmtId="176" fontId="3" fillId="2" borderId="4" xfId="0" applyNumberFormat="1" applyFont="1" applyFill="1" applyBorder="1" applyAlignment="1">
      <alignment vertical="center"/>
    </xf>
    <xf numFmtId="179" fontId="3" fillId="0" borderId="0" xfId="0" applyNumberFormat="1" applyFont="1" applyBorder="1" applyAlignment="1">
      <alignment horizontal="center" vertical="center"/>
    </xf>
    <xf numFmtId="0" fontId="3" fillId="0" borderId="6" xfId="0" applyFont="1" applyBorder="1" applyAlignment="1">
      <alignment horizontal="center" vertical="center"/>
    </xf>
    <xf numFmtId="0" fontId="3" fillId="0" borderId="0" xfId="0" applyFont="1" applyAlignment="1">
      <alignment horizontal="center" vertical="center"/>
    </xf>
    <xf numFmtId="0" fontId="5" fillId="0" borderId="0" xfId="0" applyFont="1" applyBorder="1" applyAlignment="1">
      <alignment horizontal="center" vertical="center"/>
    </xf>
    <xf numFmtId="0" fontId="3" fillId="0" borderId="0" xfId="0" applyFont="1" applyFill="1" applyBorder="1" applyAlignment="1" applyProtection="1">
      <alignment horizontal="center" vertical="center"/>
      <protection locked="0"/>
    </xf>
    <xf numFmtId="0" fontId="6" fillId="0" borderId="0" xfId="0" applyFont="1" applyAlignment="1">
      <alignment horizontal="center" vertical="center"/>
    </xf>
    <xf numFmtId="0" fontId="3" fillId="0" borderId="0" xfId="0" applyFont="1" applyBorder="1">
      <alignment vertical="center"/>
    </xf>
    <xf numFmtId="0" fontId="3" fillId="0" borderId="0" xfId="0" applyFont="1" applyBorder="1" applyAlignment="1">
      <alignment horizontal="center" vertical="center"/>
    </xf>
    <xf numFmtId="0" fontId="3" fillId="0" borderId="20" xfId="0" applyFont="1" applyBorder="1" applyAlignment="1">
      <alignment horizontal="center" vertical="center"/>
    </xf>
    <xf numFmtId="180" fontId="3" fillId="0" borderId="17" xfId="0" applyNumberFormat="1" applyFont="1" applyBorder="1" applyAlignment="1">
      <alignment horizontal="center" vertical="center"/>
    </xf>
    <xf numFmtId="0" fontId="3" fillId="0" borderId="17" xfId="0" applyFont="1" applyBorder="1" applyAlignment="1">
      <alignment horizontal="center" vertical="center"/>
    </xf>
    <xf numFmtId="0" fontId="9" fillId="0" borderId="22" xfId="0" applyFont="1" applyBorder="1" applyAlignment="1">
      <alignment horizontal="center" vertical="center"/>
    </xf>
    <xf numFmtId="0" fontId="9" fillId="0" borderId="24" xfId="0" applyFont="1" applyBorder="1" applyAlignment="1">
      <alignment horizontal="center" vertical="center"/>
    </xf>
    <xf numFmtId="180" fontId="3" fillId="0" borderId="0" xfId="0" applyNumberFormat="1" applyFont="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6" xfId="0" applyFont="1" applyBorder="1" applyAlignment="1">
      <alignment horizontal="center" vertical="center"/>
    </xf>
    <xf numFmtId="0" fontId="3" fillId="0" borderId="5" xfId="0" applyFont="1" applyBorder="1" applyAlignment="1">
      <alignment horizontal="center" vertical="center"/>
    </xf>
    <xf numFmtId="178" fontId="3" fillId="0" borderId="0" xfId="0" applyNumberFormat="1" applyFont="1" applyAlignment="1">
      <alignment horizontal="center" vertical="top" wrapText="1"/>
    </xf>
    <xf numFmtId="0" fontId="9" fillId="0" borderId="22" xfId="0" applyFont="1" applyBorder="1" applyAlignment="1">
      <alignment horizontal="center" vertical="center" shrinkToFit="1"/>
    </xf>
    <xf numFmtId="0" fontId="9" fillId="0" borderId="23" xfId="0" applyFont="1" applyBorder="1" applyAlignment="1">
      <alignment horizontal="center" vertical="center" shrinkToFit="1"/>
    </xf>
    <xf numFmtId="0" fontId="9" fillId="0" borderId="24" xfId="0" applyFont="1" applyBorder="1" applyAlignment="1">
      <alignment horizontal="center" vertical="center" shrinkToFit="1"/>
    </xf>
    <xf numFmtId="0" fontId="9" fillId="0" borderId="23" xfId="0" applyFont="1" applyBorder="1" applyAlignment="1">
      <alignment horizontal="center" vertical="center"/>
    </xf>
    <xf numFmtId="0" fontId="3" fillId="0" borderId="18" xfId="0" applyFont="1" applyBorder="1" applyAlignment="1">
      <alignment horizontal="center" vertical="center"/>
    </xf>
    <xf numFmtId="0" fontId="3" fillId="0" borderId="6" xfId="0" applyFont="1" applyBorder="1" applyAlignment="1">
      <alignment horizontal="center" vertical="center" shrinkToFit="1"/>
    </xf>
    <xf numFmtId="0" fontId="3" fillId="0" borderId="21" xfId="0" applyFont="1" applyBorder="1" applyAlignment="1">
      <alignment horizontal="center" vertical="center"/>
    </xf>
    <xf numFmtId="0" fontId="3" fillId="0" borderId="0" xfId="0" applyFont="1" applyAlignment="1" applyProtection="1">
      <alignment horizontal="center" vertical="center"/>
      <protection locked="0"/>
    </xf>
    <xf numFmtId="0" fontId="3" fillId="0" borderId="13"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6" fillId="0" borderId="0" xfId="0" applyFont="1">
      <alignment vertical="center"/>
    </xf>
    <xf numFmtId="0" fontId="6" fillId="3" borderId="4" xfId="0" applyFont="1" applyFill="1" applyBorder="1" applyAlignment="1" applyProtection="1">
      <alignment horizontal="center" vertical="center"/>
      <protection locked="0"/>
    </xf>
    <xf numFmtId="177" fontId="3" fillId="3" borderId="4" xfId="0" applyNumberFormat="1" applyFont="1" applyFill="1" applyBorder="1" applyAlignment="1" applyProtection="1">
      <alignment horizontal="center" vertical="center"/>
      <protection locked="0"/>
    </xf>
    <xf numFmtId="177" fontId="3" fillId="3" borderId="15" xfId="0" applyNumberFormat="1" applyFont="1" applyFill="1" applyBorder="1" applyAlignment="1" applyProtection="1">
      <alignment horizontal="center" vertical="center"/>
      <protection locked="0"/>
    </xf>
    <xf numFmtId="177" fontId="3" fillId="3" borderId="16" xfId="0" applyNumberFormat="1" applyFont="1" applyFill="1" applyBorder="1" applyAlignment="1" applyProtection="1">
      <alignment horizontal="center" vertical="center"/>
      <protection locked="0"/>
    </xf>
    <xf numFmtId="0" fontId="3" fillId="3" borderId="15" xfId="0" applyFont="1" applyFill="1" applyBorder="1" applyAlignment="1" applyProtection="1">
      <alignment horizontal="center" vertical="center"/>
      <protection locked="0"/>
    </xf>
    <xf numFmtId="0" fontId="3" fillId="3" borderId="16" xfId="0" applyFont="1" applyFill="1" applyBorder="1" applyAlignment="1" applyProtection="1">
      <alignment horizontal="center" vertical="center"/>
      <protection locked="0"/>
    </xf>
    <xf numFmtId="176" fontId="3" fillId="3" borderId="1" xfId="0" applyNumberFormat="1" applyFont="1" applyFill="1" applyBorder="1" applyAlignment="1">
      <alignment horizontal="right" vertical="center"/>
    </xf>
    <xf numFmtId="176" fontId="3" fillId="3" borderId="2" xfId="0" applyNumberFormat="1" applyFont="1" applyFill="1" applyBorder="1" applyAlignment="1">
      <alignment horizontal="right" vertical="center"/>
    </xf>
    <xf numFmtId="176" fontId="3" fillId="3" borderId="3" xfId="0" applyNumberFormat="1" applyFont="1" applyFill="1" applyBorder="1" applyAlignment="1">
      <alignment horizontal="right" vertical="center"/>
    </xf>
    <xf numFmtId="58" fontId="3" fillId="3" borderId="1" xfId="0" applyNumberFormat="1" applyFont="1" applyFill="1" applyBorder="1" applyAlignment="1" applyProtection="1">
      <alignment horizontal="center" vertical="center"/>
      <protection locked="0"/>
    </xf>
    <xf numFmtId="58" fontId="3" fillId="3" borderId="2" xfId="0" applyNumberFormat="1" applyFont="1" applyFill="1" applyBorder="1" applyAlignment="1" applyProtection="1">
      <alignment horizontal="center" vertical="center"/>
      <protection locked="0"/>
    </xf>
    <xf numFmtId="58" fontId="3" fillId="3" borderId="3" xfId="0" applyNumberFormat="1" applyFont="1" applyFill="1" applyBorder="1" applyAlignment="1" applyProtection="1">
      <alignment horizontal="center" vertical="center"/>
      <protection locked="0"/>
    </xf>
    <xf numFmtId="0" fontId="3" fillId="4" borderId="4" xfId="0" applyFont="1" applyFill="1" applyBorder="1">
      <alignment vertical="center"/>
    </xf>
    <xf numFmtId="0" fontId="3" fillId="5" borderId="6" xfId="0" applyFont="1" applyFill="1" applyBorder="1">
      <alignment vertical="center"/>
    </xf>
    <xf numFmtId="0" fontId="3" fillId="5" borderId="6" xfId="0" applyFont="1" applyFill="1" applyBorder="1" applyAlignment="1">
      <alignment horizontal="center" vertical="center"/>
    </xf>
    <xf numFmtId="0" fontId="9" fillId="5" borderId="6" xfId="0" applyFont="1" applyFill="1" applyBorder="1" applyAlignment="1">
      <alignment horizontal="left" vertical="center"/>
    </xf>
    <xf numFmtId="0" fontId="0" fillId="5" borderId="6" xfId="0" applyFill="1" applyBorder="1">
      <alignment vertical="center"/>
    </xf>
    <xf numFmtId="0" fontId="3" fillId="6" borderId="4" xfId="0" applyFont="1" applyFill="1" applyBorder="1" applyAlignment="1">
      <alignment horizontal="center" vertical="center"/>
    </xf>
    <xf numFmtId="0" fontId="3" fillId="6" borderId="29" xfId="0" applyFont="1" applyFill="1" applyBorder="1" applyAlignment="1" applyProtection="1">
      <alignment horizontal="center" vertical="center"/>
      <protection locked="0"/>
    </xf>
    <xf numFmtId="0" fontId="0" fillId="0" borderId="0" xfId="0" applyAlignment="1">
      <alignment horizontal="right" vertical="center"/>
    </xf>
    <xf numFmtId="0" fontId="0" fillId="0" borderId="0" xfId="0" applyFill="1">
      <alignment vertical="center"/>
    </xf>
    <xf numFmtId="0" fontId="10" fillId="0" borderId="26" xfId="0" applyFont="1" applyFill="1" applyBorder="1" applyAlignment="1" applyProtection="1">
      <alignment horizontal="center" vertical="center"/>
      <protection locked="0"/>
    </xf>
    <xf numFmtId="0" fontId="10" fillId="0" borderId="27" xfId="0" applyFont="1" applyFill="1" applyBorder="1" applyAlignment="1" applyProtection="1">
      <alignment horizontal="center" vertical="center"/>
      <protection locked="0"/>
    </xf>
    <xf numFmtId="0" fontId="10" fillId="0" borderId="28" xfId="0" applyFont="1" applyFill="1" applyBorder="1" applyAlignment="1" applyProtection="1">
      <alignment horizontal="center" vertical="center"/>
      <protection locked="0"/>
    </xf>
    <xf numFmtId="0" fontId="3" fillId="0" borderId="0" xfId="0" applyFont="1" applyBorder="1" applyAlignment="1">
      <alignment vertical="center"/>
    </xf>
    <xf numFmtId="0" fontId="6" fillId="0" borderId="0" xfId="0" applyFont="1" applyAlignment="1">
      <alignment horizontal="right" vertical="center"/>
    </xf>
    <xf numFmtId="0" fontId="6" fillId="0" borderId="0" xfId="0" applyFont="1" applyAlignment="1">
      <alignment horizontal="left" vertical="center" indent="2"/>
    </xf>
    <xf numFmtId="0" fontId="3" fillId="0" borderId="0" xfId="0" applyFont="1" applyFill="1" applyBorder="1">
      <alignment vertical="center"/>
    </xf>
    <xf numFmtId="179" fontId="13" fillId="0" borderId="0" xfId="0" applyNumberFormat="1" applyFont="1" applyBorder="1" applyAlignment="1">
      <alignment horizontal="center" vertical="center"/>
    </xf>
    <xf numFmtId="0" fontId="14" fillId="0" borderId="0" xfId="0" applyFont="1">
      <alignment vertical="center"/>
    </xf>
  </cellXfs>
  <cellStyles count="1">
    <cellStyle name="標準" xfId="0" builtinId="0"/>
  </cellStyles>
  <dxfs count="2">
    <dxf>
      <font>
        <condense val="0"/>
        <extend val="0"/>
        <color indexed="17"/>
      </font>
    </dxf>
    <dxf>
      <font>
        <condense val="0"/>
        <extend val="0"/>
        <color indexed="10"/>
      </font>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26</xdr:col>
      <xdr:colOff>114300</xdr:colOff>
      <xdr:row>13</xdr:row>
      <xdr:rowOff>38100</xdr:rowOff>
    </xdr:from>
    <xdr:to>
      <xdr:col>26</xdr:col>
      <xdr:colOff>160019</xdr:colOff>
      <xdr:row>16</xdr:row>
      <xdr:rowOff>25400</xdr:rowOff>
    </xdr:to>
    <xdr:sp textlink="">
      <xdr:nvSpPr>
        <xdr:cNvPr id="2" name="右中かっこ 1"/>
        <xdr:cNvSpPr/>
      </xdr:nvSpPr>
      <xdr:spPr>
        <a:xfrm>
          <a:off x="17665700" y="2933700"/>
          <a:ext cx="45719" cy="6350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114300</xdr:colOff>
      <xdr:row>13</xdr:row>
      <xdr:rowOff>38100</xdr:rowOff>
    </xdr:from>
    <xdr:to>
      <xdr:col>26</xdr:col>
      <xdr:colOff>160019</xdr:colOff>
      <xdr:row>16</xdr:row>
      <xdr:rowOff>25400</xdr:rowOff>
    </xdr:to>
    <xdr:sp textlink="">
      <xdr:nvSpPr>
        <xdr:cNvPr id="5" name="右中かっこ 4"/>
        <xdr:cNvSpPr/>
      </xdr:nvSpPr>
      <xdr:spPr>
        <a:xfrm>
          <a:off x="17665700" y="3162300"/>
          <a:ext cx="45719" cy="6604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B52"/>
  <sheetViews>
    <sheetView showGridLines="0" tabSelected="1" zoomScale="75" workbookViewId="0">
      <selection activeCell="V28" sqref="V28"/>
    </sheetView>
  </sheetViews>
  <sheetFormatPr defaultRowHeight="13.5" x14ac:dyDescent="0.15"/>
  <cols>
    <col min="1" max="1" width="5.25" customWidth="1"/>
    <col min="2" max="2" width="7.5" customWidth="1"/>
    <col min="3" max="3" width="8.625" customWidth="1"/>
    <col min="4" max="4" width="21.625" customWidth="1"/>
    <col min="5" max="5" width="4.25" bestFit="1" customWidth="1"/>
    <col min="6" max="6" width="12.625" customWidth="1"/>
    <col min="7" max="7" width="9.625" customWidth="1"/>
    <col min="8" max="8" width="4" bestFit="1" customWidth="1"/>
    <col min="9" max="9" width="9.625" bestFit="1" customWidth="1"/>
    <col min="10" max="10" width="6" bestFit="1" customWidth="1"/>
    <col min="11" max="11" width="5.625" customWidth="1"/>
    <col min="12" max="12" width="7.625" customWidth="1"/>
    <col min="13" max="13" width="4" bestFit="1" customWidth="1"/>
    <col min="14" max="14" width="7.625" customWidth="1"/>
    <col min="15" max="15" width="27.625" customWidth="1"/>
    <col min="17" max="17" width="4.125" customWidth="1"/>
    <col min="19" max="20" width="6" bestFit="1" customWidth="1"/>
  </cols>
  <sheetData>
    <row r="1" spans="1:28" ht="25.5" thickTop="1" thickBot="1" x14ac:dyDescent="0.2">
      <c r="B1" s="1" t="s">
        <v>113</v>
      </c>
      <c r="F1" s="2"/>
      <c r="G1" s="82"/>
      <c r="H1" s="83"/>
      <c r="I1" s="84"/>
      <c r="J1" s="3" t="s">
        <v>0</v>
      </c>
      <c r="W1" s="4" t="s">
        <v>114</v>
      </c>
    </row>
    <row r="2" spans="1:28" ht="15" customHeight="1" thickTop="1" thickBot="1" x14ac:dyDescent="0.2">
      <c r="B2" s="3"/>
      <c r="C2" s="3"/>
      <c r="D2" s="3"/>
      <c r="E2" s="3"/>
      <c r="F2" s="3"/>
      <c r="G2" s="3"/>
      <c r="H2" s="3"/>
      <c r="I2" s="3"/>
      <c r="J2" s="3"/>
      <c r="K2" s="3"/>
      <c r="L2" s="3"/>
      <c r="M2" s="3"/>
      <c r="N2" s="3"/>
      <c r="O2" s="4" t="s">
        <v>1</v>
      </c>
      <c r="P2" s="3"/>
      <c r="Q2" s="3"/>
      <c r="R2" s="3"/>
      <c r="S2" s="3"/>
      <c r="T2" s="3"/>
      <c r="U2" s="3"/>
      <c r="W2" t="s">
        <v>115</v>
      </c>
    </row>
    <row r="3" spans="1:28" ht="21" customHeight="1" thickTop="1" thickBot="1" x14ac:dyDescent="0.2">
      <c r="A3" s="47"/>
      <c r="B3" s="48"/>
      <c r="C3" s="5" t="s">
        <v>2</v>
      </c>
      <c r="D3" s="76"/>
      <c r="E3" s="49" t="s">
        <v>3</v>
      </c>
      <c r="F3" s="6" t="s">
        <v>4</v>
      </c>
      <c r="G3" s="85"/>
      <c r="H3" s="86"/>
      <c r="I3" s="87"/>
      <c r="J3" s="6" t="s">
        <v>5</v>
      </c>
      <c r="K3" s="45" t="str">
        <f>IF(ISBLANK($D$3),"",DATEDIF($G$3,$G$1,"y"))</f>
        <v/>
      </c>
      <c r="L3" s="3"/>
      <c r="M3" s="3"/>
      <c r="N3" s="3"/>
      <c r="O3" s="8" t="s">
        <v>6</v>
      </c>
      <c r="P3" s="3"/>
      <c r="Q3" s="3"/>
      <c r="R3" s="9" t="s">
        <v>7</v>
      </c>
      <c r="S3" s="3"/>
      <c r="T3" s="3"/>
      <c r="U3" s="3"/>
      <c r="W3" s="75" t="s">
        <v>119</v>
      </c>
    </row>
    <row r="4" spans="1:28" ht="21" customHeight="1" thickTop="1" thickBot="1" x14ac:dyDescent="0.2">
      <c r="F4" s="7" t="s">
        <v>8</v>
      </c>
      <c r="G4" s="93"/>
      <c r="I4" s="10"/>
      <c r="J4" s="6" t="s">
        <v>9</v>
      </c>
      <c r="K4" s="94"/>
      <c r="L4" s="3"/>
      <c r="M4" s="3"/>
      <c r="N4" s="3"/>
      <c r="O4" s="11" t="s">
        <v>10</v>
      </c>
      <c r="P4" s="12">
        <v>1</v>
      </c>
      <c r="Q4" s="3"/>
      <c r="R4" s="12"/>
      <c r="S4" s="12" t="s">
        <v>11</v>
      </c>
      <c r="T4" s="12" t="s">
        <v>12</v>
      </c>
      <c r="U4" s="3"/>
      <c r="W4" s="95" t="s">
        <v>118</v>
      </c>
      <c r="X4" s="3" t="s">
        <v>116</v>
      </c>
      <c r="Y4" s="3"/>
      <c r="Z4" s="3"/>
      <c r="AA4" s="3"/>
      <c r="AB4" s="3"/>
    </row>
    <row r="5" spans="1:28" ht="18.75" thickTop="1" thickBot="1" x14ac:dyDescent="0.2">
      <c r="A5" s="13" t="s">
        <v>13</v>
      </c>
      <c r="C5" s="3"/>
      <c r="J5" s="3"/>
      <c r="K5" s="3"/>
      <c r="L5" s="3"/>
      <c r="M5" s="3"/>
      <c r="N5" s="3"/>
      <c r="O5" s="11" t="s">
        <v>14</v>
      </c>
      <c r="P5" s="12">
        <v>1.2</v>
      </c>
      <c r="Q5" s="3"/>
      <c r="R5" s="12" t="s">
        <v>15</v>
      </c>
      <c r="S5" s="12">
        <v>22.3</v>
      </c>
      <c r="T5" s="12">
        <v>21.7</v>
      </c>
      <c r="U5" s="3"/>
      <c r="W5" s="95" t="s">
        <v>118</v>
      </c>
      <c r="X5" s="88"/>
      <c r="Y5" s="3" t="s">
        <v>133</v>
      </c>
      <c r="Z5" s="50"/>
      <c r="AA5" s="103"/>
      <c r="AB5" s="3"/>
    </row>
    <row r="6" spans="1:28" ht="18" customHeight="1" thickTop="1" thickBot="1" x14ac:dyDescent="0.2">
      <c r="A6" s="61" t="s">
        <v>16</v>
      </c>
      <c r="B6" s="61"/>
      <c r="C6" s="62"/>
      <c r="D6" s="77"/>
      <c r="F6" s="14" t="s">
        <v>17</v>
      </c>
      <c r="G6" s="15"/>
      <c r="H6" s="15"/>
      <c r="I6" s="16"/>
      <c r="J6" s="3"/>
      <c r="K6" s="3"/>
      <c r="L6" s="3"/>
      <c r="M6" s="3"/>
      <c r="N6" s="3"/>
      <c r="O6" s="11" t="s">
        <v>18</v>
      </c>
      <c r="P6" s="12">
        <v>1.3</v>
      </c>
      <c r="Q6" s="3"/>
      <c r="R6" s="12" t="s">
        <v>19</v>
      </c>
      <c r="S6" s="73">
        <v>21.5</v>
      </c>
      <c r="T6" s="73">
        <v>20.7</v>
      </c>
      <c r="U6" s="3"/>
      <c r="W6" s="95" t="s">
        <v>118</v>
      </c>
      <c r="X6" s="3" t="s">
        <v>117</v>
      </c>
      <c r="Y6" s="3"/>
      <c r="Z6" s="50"/>
      <c r="AA6" s="103"/>
      <c r="AB6" s="3"/>
    </row>
    <row r="7" spans="1:28" ht="18" customHeight="1" thickTop="1" thickBot="1" x14ac:dyDescent="0.2">
      <c r="A7" s="61" t="s">
        <v>20</v>
      </c>
      <c r="B7" s="61"/>
      <c r="C7" s="62"/>
      <c r="D7" s="17" t="str">
        <f>IF(ISBLANK(D$6),"",IF($K$4="男",ROUND(64.02+2.12*D$6-0.07*$K$3,1),ROUND(77.88+1.77*D$6-0.1*$K$3,1)))</f>
        <v/>
      </c>
      <c r="F7" s="18"/>
      <c r="I7" s="19"/>
      <c r="J7" s="3"/>
      <c r="K7" s="3"/>
      <c r="L7" s="3"/>
      <c r="M7" s="3"/>
      <c r="N7" s="3"/>
      <c r="O7" s="11" t="s">
        <v>21</v>
      </c>
      <c r="P7" s="12">
        <v>1.4</v>
      </c>
      <c r="Q7" s="3"/>
      <c r="R7" s="12" t="s">
        <v>22</v>
      </c>
      <c r="S7" s="74"/>
      <c r="T7" s="74"/>
      <c r="U7" s="3"/>
      <c r="W7" s="75" t="s">
        <v>121</v>
      </c>
    </row>
    <row r="8" spans="1:28" ht="18" customHeight="1" thickTop="1" x14ac:dyDescent="0.15">
      <c r="A8" s="61" t="s">
        <v>23</v>
      </c>
      <c r="B8" s="61"/>
      <c r="C8" s="62"/>
      <c r="D8" s="78"/>
      <c r="F8" s="20" t="s">
        <v>24</v>
      </c>
      <c r="G8" s="60">
        <v>22</v>
      </c>
      <c r="H8" s="60"/>
      <c r="I8" s="72"/>
      <c r="J8" s="3"/>
      <c r="K8" s="3"/>
      <c r="L8" s="3"/>
      <c r="M8" s="3"/>
      <c r="N8" s="3"/>
      <c r="O8" s="11" t="s">
        <v>25</v>
      </c>
      <c r="P8" s="12">
        <v>1.3</v>
      </c>
      <c r="Q8" s="3"/>
      <c r="R8" s="3"/>
      <c r="S8" s="3"/>
      <c r="T8" s="3"/>
      <c r="U8" s="3"/>
      <c r="W8" s="75" t="s">
        <v>120</v>
      </c>
    </row>
    <row r="9" spans="1:28" ht="18" customHeight="1" thickBot="1" x14ac:dyDescent="0.2">
      <c r="A9" s="61" t="s">
        <v>26</v>
      </c>
      <c r="B9" s="61"/>
      <c r="C9" s="62"/>
      <c r="D9" s="79"/>
      <c r="F9" s="20" t="s">
        <v>27</v>
      </c>
      <c r="G9" s="60">
        <v>21.2</v>
      </c>
      <c r="H9" s="60"/>
      <c r="I9" s="72"/>
      <c r="J9" s="3"/>
      <c r="K9" s="3"/>
      <c r="L9" s="3"/>
      <c r="M9" s="3"/>
      <c r="N9" s="3"/>
      <c r="O9" s="3"/>
      <c r="P9" s="3"/>
      <c r="Q9" s="3"/>
      <c r="R9" s="3"/>
      <c r="S9" s="3"/>
      <c r="T9" s="3"/>
      <c r="U9" s="3"/>
      <c r="W9" s="75" t="s">
        <v>122</v>
      </c>
    </row>
    <row r="10" spans="1:28" ht="18" customHeight="1" thickTop="1" x14ac:dyDescent="0.15">
      <c r="A10" s="69" t="s">
        <v>28</v>
      </c>
      <c r="B10" s="69"/>
      <c r="C10" s="69"/>
      <c r="D10" s="21" t="str">
        <f>IF(ISBLANK($D$3),"",IF($K$3&lt;75,22*POWER(D$8/100,2),IF(AND($K$3&gt;74,$K$3&lt;80),21.2*POWER(D$8/100,2),IF(AND($K$3&gt;79,$K$3&lt;85),20.7*POWER(D$8/100,2),20.4*POWER(D$8/100,2)))))</f>
        <v/>
      </c>
      <c r="F10" s="20" t="s">
        <v>29</v>
      </c>
      <c r="G10" s="60">
        <v>20.7</v>
      </c>
      <c r="H10" s="60"/>
      <c r="I10" s="72"/>
      <c r="J10" s="3"/>
      <c r="K10" s="3"/>
      <c r="L10" s="3"/>
      <c r="M10" s="3"/>
      <c r="N10" s="62" t="s">
        <v>30</v>
      </c>
      <c r="O10" s="54"/>
      <c r="P10" s="68"/>
      <c r="Q10" s="3"/>
      <c r="R10" s="3"/>
      <c r="S10" s="3"/>
      <c r="T10" s="3"/>
      <c r="U10" s="3"/>
      <c r="W10" s="75" t="s">
        <v>123</v>
      </c>
    </row>
    <row r="11" spans="1:28" ht="18" hidden="1" customHeight="1" x14ac:dyDescent="0.15">
      <c r="A11" s="69" t="s">
        <v>31</v>
      </c>
      <c r="B11" s="69"/>
      <c r="C11" s="69"/>
      <c r="D11" s="22" t="str">
        <f>IF(ISBLANK(D$9),"",IF(POWER(D$9/D$10*100,1)&lt;80,ROUND(D$10*0.8,1),IF(ROUND(D$9/D$10/100,1)&gt;120,ROUND((D$9-D$10)*0.25+D$10,1),D$10)))</f>
        <v/>
      </c>
      <c r="F11" s="18"/>
      <c r="I11" s="23"/>
      <c r="J11" s="3"/>
      <c r="K11" s="3"/>
      <c r="L11" s="3"/>
      <c r="M11" s="3"/>
      <c r="Q11" s="3"/>
      <c r="R11" s="3"/>
      <c r="S11" s="3"/>
      <c r="T11" s="3"/>
      <c r="U11" s="3"/>
    </row>
    <row r="12" spans="1:28" ht="18" customHeight="1" x14ac:dyDescent="0.15">
      <c r="A12" s="69" t="s">
        <v>32</v>
      </c>
      <c r="B12" s="69"/>
      <c r="C12" s="69"/>
      <c r="D12" s="22" t="str">
        <f>IF(ISBLANK($D$3),"",ROUND(D$9/D$10*100,1))</f>
        <v/>
      </c>
      <c r="F12" s="24" t="s">
        <v>33</v>
      </c>
      <c r="G12" s="52">
        <v>20.399999999999999</v>
      </c>
      <c r="H12" s="52"/>
      <c r="I12" s="70"/>
      <c r="J12" s="3"/>
      <c r="K12" s="3"/>
      <c r="L12" s="3"/>
      <c r="M12" s="3"/>
      <c r="N12" s="89"/>
      <c r="O12" s="12" t="s">
        <v>34</v>
      </c>
      <c r="P12" s="12">
        <v>1.35</v>
      </c>
      <c r="W12" s="101" t="s">
        <v>118</v>
      </c>
      <c r="X12" s="3" t="s">
        <v>125</v>
      </c>
    </row>
    <row r="13" spans="1:28" ht="18" customHeight="1" thickBot="1" x14ac:dyDescent="0.2">
      <c r="A13" s="69" t="s">
        <v>35</v>
      </c>
      <c r="B13" s="69"/>
      <c r="C13" s="69"/>
      <c r="D13" s="25" t="str">
        <f>IF(ISBLANK($D$3),"",ROUND(D$9/POWER(D$8*0.01,2),1))</f>
        <v/>
      </c>
      <c r="E13" s="3"/>
      <c r="F13" s="3"/>
      <c r="G13" s="3"/>
      <c r="H13" s="3"/>
      <c r="I13" s="3"/>
      <c r="J13" s="3"/>
      <c r="K13" s="3"/>
      <c r="L13" s="3"/>
      <c r="M13" s="3"/>
      <c r="N13" s="89"/>
      <c r="O13" s="12" t="s">
        <v>36</v>
      </c>
      <c r="P13" s="12">
        <v>1.6</v>
      </c>
      <c r="Q13" s="3"/>
      <c r="R13" s="3"/>
      <c r="S13" s="3"/>
      <c r="T13" s="3"/>
      <c r="U13" s="3"/>
    </row>
    <row r="14" spans="1:28" ht="18" customHeight="1" thickTop="1" x14ac:dyDescent="0.15">
      <c r="A14" s="61" t="s">
        <v>37</v>
      </c>
      <c r="B14" s="61"/>
      <c r="C14" s="62"/>
      <c r="D14" s="80"/>
      <c r="E14" s="3"/>
      <c r="F14" s="26"/>
      <c r="G14" s="71"/>
      <c r="H14" s="71"/>
      <c r="I14" s="3"/>
      <c r="J14" s="3"/>
      <c r="K14" s="3"/>
      <c r="L14" s="3"/>
      <c r="M14" s="3"/>
      <c r="N14" s="89"/>
      <c r="O14" s="12" t="s">
        <v>38</v>
      </c>
      <c r="P14" s="12" t="s">
        <v>39</v>
      </c>
      <c r="Q14" s="3"/>
      <c r="R14" s="3"/>
      <c r="S14" s="3"/>
      <c r="T14" s="3"/>
      <c r="U14" s="3"/>
      <c r="X14" s="101" t="s">
        <v>126</v>
      </c>
      <c r="Y14" s="75" t="s">
        <v>127</v>
      </c>
    </row>
    <row r="15" spans="1:28" ht="18" customHeight="1" thickBot="1" x14ac:dyDescent="0.2">
      <c r="A15" s="61" t="s">
        <v>40</v>
      </c>
      <c r="B15" s="61"/>
      <c r="C15" s="62"/>
      <c r="D15" s="81"/>
      <c r="E15" s="3"/>
      <c r="F15" s="7"/>
      <c r="G15" s="63"/>
      <c r="H15" s="63"/>
      <c r="I15" s="3"/>
      <c r="J15" s="3"/>
      <c r="K15" s="3"/>
      <c r="L15" s="3"/>
      <c r="M15" s="3"/>
      <c r="N15" s="89"/>
      <c r="O15" s="12" t="s">
        <v>41</v>
      </c>
      <c r="P15" s="12" t="s">
        <v>42</v>
      </c>
      <c r="Q15" s="3" t="s">
        <v>43</v>
      </c>
      <c r="R15" s="3"/>
      <c r="S15" s="3"/>
      <c r="T15" s="3"/>
      <c r="U15" s="3"/>
      <c r="X15" s="101" t="s">
        <v>128</v>
      </c>
      <c r="Y15" s="13" t="s">
        <v>129</v>
      </c>
      <c r="AA15" s="102" t="s">
        <v>132</v>
      </c>
    </row>
    <row r="16" spans="1:28" ht="15" customHeight="1" thickTop="1" thickBot="1" x14ac:dyDescent="0.2">
      <c r="B16" s="3"/>
      <c r="C16" s="3"/>
      <c r="D16" s="3"/>
      <c r="E16" s="3"/>
      <c r="F16" s="3"/>
      <c r="G16" s="3"/>
      <c r="H16" s="3"/>
      <c r="I16" s="3"/>
      <c r="J16" s="3"/>
      <c r="K16" s="3"/>
      <c r="L16" s="3"/>
      <c r="M16" s="3"/>
      <c r="N16" s="89"/>
      <c r="O16" s="12" t="s">
        <v>44</v>
      </c>
      <c r="P16" s="12" t="s">
        <v>45</v>
      </c>
      <c r="Q16" s="3"/>
      <c r="R16" s="3"/>
      <c r="S16" s="3"/>
      <c r="T16" s="3"/>
      <c r="U16" s="3"/>
      <c r="X16" s="101" t="s">
        <v>130</v>
      </c>
      <c r="Y16" s="13" t="s">
        <v>131</v>
      </c>
    </row>
    <row r="17" spans="1:21" ht="20.25" thickTop="1" thickBot="1" x14ac:dyDescent="0.2">
      <c r="A17" s="64" t="s">
        <v>46</v>
      </c>
      <c r="B17" s="65"/>
      <c r="C17" s="65"/>
      <c r="D17" s="66"/>
      <c r="E17" s="3"/>
      <c r="F17" s="3"/>
      <c r="G17" s="97"/>
      <c r="H17" s="98"/>
      <c r="I17" s="99"/>
      <c r="J17" s="27" t="s">
        <v>47</v>
      </c>
      <c r="K17" s="3"/>
      <c r="L17" s="3"/>
      <c r="M17" s="3"/>
      <c r="N17" s="89"/>
      <c r="O17" s="12" t="s">
        <v>48</v>
      </c>
      <c r="P17" s="12">
        <v>1.2</v>
      </c>
      <c r="Q17" s="3"/>
      <c r="R17" s="3"/>
      <c r="S17" s="3"/>
      <c r="T17" s="3"/>
      <c r="U17" s="3"/>
    </row>
    <row r="18" spans="1:21" ht="15" customHeight="1" x14ac:dyDescent="0.15">
      <c r="A18" s="3"/>
      <c r="B18" s="105" t="s">
        <v>49</v>
      </c>
      <c r="C18" s="7"/>
      <c r="D18" s="3"/>
      <c r="E18" s="3"/>
      <c r="F18" s="3"/>
      <c r="G18" s="44"/>
      <c r="H18" s="7"/>
      <c r="I18" s="104" t="str">
        <f>IF(ISBLANK($D$3),"",IF($K$4="男",ROUND(66.47+13.75*$D$9+5*$D$8-6.75*$K$3,-1),ROUND(655.1+9.56*$D$9+1.85*$D$8-4.68*$K$3,-1)))</f>
        <v/>
      </c>
      <c r="J18" s="27" t="s">
        <v>47</v>
      </c>
      <c r="K18" s="29"/>
      <c r="L18" s="7"/>
      <c r="M18" s="7"/>
      <c r="N18" s="90"/>
      <c r="O18" s="12" t="s">
        <v>50</v>
      </c>
      <c r="P18" s="12">
        <v>1.4</v>
      </c>
      <c r="Q18" s="3"/>
      <c r="R18" s="3"/>
      <c r="S18" s="3"/>
      <c r="T18" s="3"/>
      <c r="U18" s="3"/>
    </row>
    <row r="19" spans="1:21" ht="15" customHeight="1" x14ac:dyDescent="0.15">
      <c r="A19" s="3"/>
      <c r="B19" s="28" t="s">
        <v>46</v>
      </c>
      <c r="C19" s="7"/>
      <c r="D19" s="3"/>
      <c r="E19" s="3"/>
      <c r="F19" s="3"/>
      <c r="G19" s="30"/>
      <c r="H19" s="7"/>
      <c r="I19" s="31" t="str">
        <f>IF(ISBLANK($D$3),"",$I$18*$D$14*$D$15)</f>
        <v/>
      </c>
      <c r="J19" s="27" t="s">
        <v>47</v>
      </c>
      <c r="K19" s="29"/>
      <c r="L19" s="7"/>
      <c r="M19" s="7"/>
      <c r="N19" s="90"/>
      <c r="O19" s="12" t="s">
        <v>51</v>
      </c>
      <c r="P19" s="12">
        <v>1.6</v>
      </c>
      <c r="Q19" s="3"/>
      <c r="R19" s="3"/>
      <c r="S19" s="3"/>
      <c r="T19" s="3"/>
      <c r="U19" s="3"/>
    </row>
    <row r="20" spans="1:21" ht="15" customHeight="1" x14ac:dyDescent="0.15">
      <c r="A20" s="3"/>
      <c r="B20" s="28" t="s">
        <v>52</v>
      </c>
      <c r="C20" s="7"/>
      <c r="D20" s="3"/>
      <c r="E20" s="3"/>
      <c r="F20" s="3"/>
      <c r="G20" s="30"/>
      <c r="H20" s="7"/>
      <c r="I20" s="30" t="str">
        <f>IF(ISBLANK($D$3),"",IF(AND($K$4="男",$K$3&gt;49),ROUND(S6*$D$10*$D$14*$D$15,0),IF(AND($K$4="女",$K$3&gt;49),ROUND(T6*$D$10*$D$14*$D$15,0),IF(AND($K$4="男",$K$3&lt;50),ROUND(S5*$D$10*$D$14*$D$15,0),ROUND(T5*$D$10*$D$14*$D$15,0)))))</f>
        <v/>
      </c>
      <c r="J20" s="27" t="s">
        <v>47</v>
      </c>
      <c r="K20" s="29"/>
      <c r="L20" s="7"/>
      <c r="M20" s="7"/>
      <c r="N20" s="90"/>
      <c r="O20" s="12" t="s">
        <v>53</v>
      </c>
      <c r="P20" s="12">
        <v>1.8</v>
      </c>
      <c r="Q20" s="3"/>
      <c r="R20" s="3"/>
      <c r="S20" s="3"/>
      <c r="T20" s="3"/>
      <c r="U20" s="3"/>
    </row>
    <row r="21" spans="1:21" ht="15" customHeight="1" x14ac:dyDescent="0.15">
      <c r="A21" s="3"/>
      <c r="B21" s="33" t="s">
        <v>54</v>
      </c>
      <c r="C21" s="7"/>
      <c r="D21" s="3"/>
      <c r="E21" s="3"/>
      <c r="F21" s="3"/>
      <c r="G21" s="30"/>
      <c r="H21" s="7"/>
      <c r="I21" s="31" t="str">
        <f>IF(ISBLANK($D$3),"",ROUND($D$9*35,-1))</f>
        <v/>
      </c>
      <c r="J21" s="27" t="s">
        <v>47</v>
      </c>
      <c r="K21" s="34"/>
      <c r="L21" s="3"/>
      <c r="M21" s="3"/>
      <c r="N21" s="90"/>
      <c r="O21" s="12" t="s">
        <v>55</v>
      </c>
      <c r="P21" s="12">
        <v>1.2</v>
      </c>
      <c r="Q21" s="3"/>
      <c r="R21" s="3"/>
      <c r="S21" s="3"/>
      <c r="T21" s="3"/>
      <c r="U21" s="3"/>
    </row>
    <row r="22" spans="1:21" ht="18" customHeight="1" x14ac:dyDescent="0.15">
      <c r="A22" s="3"/>
      <c r="B22" s="33"/>
      <c r="D22" s="3"/>
      <c r="E22" s="3"/>
      <c r="F22" s="3" t="s">
        <v>56</v>
      </c>
      <c r="G22" s="30"/>
      <c r="H22" s="7"/>
      <c r="I22" s="30"/>
      <c r="J22" s="27"/>
      <c r="K22" s="29"/>
      <c r="L22" s="3"/>
      <c r="M22" s="3"/>
      <c r="N22" s="91"/>
      <c r="O22" s="12" t="s">
        <v>57</v>
      </c>
      <c r="P22" s="12">
        <v>0.7</v>
      </c>
      <c r="Q22" s="3"/>
      <c r="R22" s="3"/>
      <c r="S22" s="3"/>
      <c r="T22" s="3"/>
      <c r="U22" s="3"/>
    </row>
    <row r="23" spans="1:21" ht="15" customHeight="1" x14ac:dyDescent="0.15">
      <c r="A23" s="3"/>
      <c r="B23" s="3" t="s">
        <v>58</v>
      </c>
      <c r="D23" s="3"/>
      <c r="E23" s="3"/>
      <c r="F23" s="35" t="s">
        <v>59</v>
      </c>
      <c r="G23" s="30"/>
      <c r="H23" s="7"/>
      <c r="I23" s="30" t="str">
        <f>IF(ISBLANK($D$3),"",ROUND($D$10*20,-1))</f>
        <v/>
      </c>
      <c r="J23" s="27" t="s">
        <v>47</v>
      </c>
      <c r="K23" s="29"/>
      <c r="L23" s="3"/>
      <c r="M23" s="3"/>
      <c r="N23" s="91"/>
      <c r="O23" s="12" t="s">
        <v>60</v>
      </c>
      <c r="P23" s="12" t="s">
        <v>61</v>
      </c>
      <c r="Q23" s="3"/>
      <c r="R23" s="3"/>
      <c r="S23" s="3"/>
      <c r="T23" s="3"/>
      <c r="U23" s="3"/>
    </row>
    <row r="24" spans="1:21" ht="15" customHeight="1" x14ac:dyDescent="0.15">
      <c r="A24" s="3"/>
      <c r="B24" s="3" t="s">
        <v>62</v>
      </c>
      <c r="D24" s="3"/>
      <c r="E24" s="3"/>
      <c r="F24" s="35" t="s">
        <v>63</v>
      </c>
      <c r="G24" s="36" t="str">
        <f>IF(ISBLANK($D$3),"",ROUND($D$10*25,-1))</f>
        <v/>
      </c>
      <c r="H24" s="7" t="s">
        <v>64</v>
      </c>
      <c r="I24" s="31" t="str">
        <f>IF(ISBLANK($D$3),"",ROUND($D$10*30,-1))</f>
        <v/>
      </c>
      <c r="J24" s="27" t="s">
        <v>47</v>
      </c>
      <c r="K24" s="29"/>
      <c r="L24" s="3"/>
      <c r="M24" s="3"/>
      <c r="N24" s="91"/>
      <c r="O24" s="12" t="s">
        <v>65</v>
      </c>
      <c r="P24" s="12" t="s">
        <v>66</v>
      </c>
      <c r="Q24" s="3"/>
      <c r="R24" s="3"/>
      <c r="S24" s="3"/>
      <c r="T24" s="3"/>
      <c r="U24" s="3"/>
    </row>
    <row r="25" spans="1:21" ht="15" customHeight="1" x14ac:dyDescent="0.15">
      <c r="A25" s="3"/>
      <c r="B25" s="3" t="s">
        <v>67</v>
      </c>
      <c r="D25" s="3"/>
      <c r="E25" s="3"/>
      <c r="F25" s="35" t="s">
        <v>68</v>
      </c>
      <c r="G25" s="36" t="str">
        <f>IF(ISBLANK($D$3),"",ROUND($D$10*30,-1))</f>
        <v/>
      </c>
      <c r="H25" s="7" t="s">
        <v>64</v>
      </c>
      <c r="I25" s="36" t="str">
        <f>IF(ISBLANK($D$3),"",ROUND($D$10*35,-1))</f>
        <v/>
      </c>
      <c r="J25" s="27" t="s">
        <v>47</v>
      </c>
      <c r="K25" s="29"/>
      <c r="L25" s="3"/>
      <c r="M25" s="3"/>
      <c r="N25" s="91"/>
      <c r="O25" s="12" t="s">
        <v>69</v>
      </c>
      <c r="P25" s="12" t="s">
        <v>70</v>
      </c>
      <c r="Q25" s="3"/>
      <c r="R25" s="3"/>
      <c r="S25" s="3"/>
      <c r="T25" s="3"/>
      <c r="U25" s="3"/>
    </row>
    <row r="26" spans="1:21" ht="15" customHeight="1" x14ac:dyDescent="0.15">
      <c r="A26" s="3"/>
      <c r="B26" s="3" t="s">
        <v>71</v>
      </c>
      <c r="C26" s="34"/>
      <c r="D26" s="3"/>
      <c r="E26" s="3"/>
      <c r="F26" s="35" t="s">
        <v>72</v>
      </c>
      <c r="G26" s="36" t="str">
        <f>IF(ISBLANK($D$3),"",ROUND($D$10*35,-1))</f>
        <v/>
      </c>
      <c r="H26" s="7" t="s">
        <v>64</v>
      </c>
      <c r="I26" s="36" t="str">
        <f>IF(ISBLANK($D$3),"",ROUND($D$10*40,-1))</f>
        <v/>
      </c>
      <c r="J26" s="27" t="s">
        <v>47</v>
      </c>
      <c r="K26" s="29"/>
      <c r="L26" s="3"/>
      <c r="M26" s="3"/>
      <c r="N26" s="91"/>
      <c r="O26" s="12" t="s">
        <v>73</v>
      </c>
      <c r="P26" s="12" t="s">
        <v>70</v>
      </c>
      <c r="Q26" s="3"/>
      <c r="R26" s="3"/>
      <c r="S26" s="3"/>
      <c r="T26" s="3"/>
      <c r="U26" s="3"/>
    </row>
    <row r="27" spans="1:21" ht="15" customHeight="1" thickBot="1" x14ac:dyDescent="0.2">
      <c r="A27" s="3"/>
      <c r="B27" s="34"/>
      <c r="C27" s="7"/>
      <c r="D27" s="3"/>
      <c r="E27" s="3"/>
      <c r="F27" s="33"/>
      <c r="G27" s="33"/>
      <c r="H27" s="33"/>
      <c r="I27" s="7"/>
      <c r="J27" s="33"/>
      <c r="K27" s="29"/>
      <c r="L27" s="3"/>
      <c r="M27" s="3"/>
      <c r="N27" s="91"/>
      <c r="O27" s="12" t="s">
        <v>74</v>
      </c>
      <c r="P27" s="12" t="s">
        <v>75</v>
      </c>
      <c r="Q27" s="3"/>
      <c r="R27" s="3"/>
      <c r="S27" s="3"/>
      <c r="T27" s="3"/>
      <c r="U27" s="3"/>
    </row>
    <row r="28" spans="1:21" ht="20.25" thickTop="1" thickBot="1" x14ac:dyDescent="0.2">
      <c r="A28" s="55" t="s">
        <v>76</v>
      </c>
      <c r="B28" s="67"/>
      <c r="C28" s="56"/>
      <c r="D28" s="37"/>
      <c r="E28" s="34"/>
      <c r="F28" s="34"/>
      <c r="G28" s="97"/>
      <c r="H28" s="98"/>
      <c r="I28" s="99"/>
      <c r="J28" s="27" t="s">
        <v>77</v>
      </c>
      <c r="K28" s="27"/>
      <c r="L28" s="27"/>
      <c r="M28" s="27"/>
      <c r="N28" s="92"/>
      <c r="O28" s="12" t="s">
        <v>78</v>
      </c>
      <c r="P28" s="12">
        <v>1</v>
      </c>
      <c r="Q28" s="3"/>
      <c r="R28" s="3"/>
      <c r="S28" s="3"/>
      <c r="T28" s="3"/>
      <c r="U28" s="3"/>
    </row>
    <row r="29" spans="1:21" ht="18" customHeight="1" x14ac:dyDescent="0.15">
      <c r="A29" s="3"/>
      <c r="B29" s="28"/>
      <c r="C29" s="3"/>
      <c r="D29" s="3"/>
      <c r="E29" s="3"/>
      <c r="F29" s="3" t="s">
        <v>56</v>
      </c>
      <c r="G29" s="3"/>
      <c r="H29" s="3"/>
      <c r="I29" s="7"/>
      <c r="J29" s="27"/>
      <c r="K29" s="3"/>
      <c r="L29" s="29" t="s">
        <v>79</v>
      </c>
      <c r="M29" s="7"/>
      <c r="N29" s="3"/>
    </row>
    <row r="30" spans="1:21" ht="15" customHeight="1" x14ac:dyDescent="0.15">
      <c r="A30" s="3"/>
      <c r="B30" s="3" t="s">
        <v>62</v>
      </c>
      <c r="C30" s="3"/>
      <c r="D30" s="3"/>
      <c r="E30" s="3"/>
      <c r="F30" s="60" t="s">
        <v>80</v>
      </c>
      <c r="G30" s="60" t="str">
        <f>IF(ISBLANK($D$3),"",ROUND($D$10*1,0))</f>
        <v/>
      </c>
      <c r="H30" s="60" t="s">
        <v>64</v>
      </c>
      <c r="I30" s="60" t="str">
        <f>IF(ISBLANK($D$3),"",ROUND($D$10*1.2,0))</f>
        <v/>
      </c>
      <c r="J30" s="27"/>
      <c r="K30" s="3"/>
      <c r="L30" s="60" t="str">
        <f>IF(ISBLANK($D$9),"",ROUND($D$9*1,0))</f>
        <v/>
      </c>
      <c r="M30" s="60" t="s">
        <v>64</v>
      </c>
      <c r="N30" s="60" t="str">
        <f>IF(ISBLANK($D$9),"",ROUND($D$9*1.2,0))</f>
        <v/>
      </c>
      <c r="O30" s="27"/>
    </row>
    <row r="31" spans="1:21" ht="15" customHeight="1" x14ac:dyDescent="0.15">
      <c r="A31" s="3"/>
      <c r="B31" s="3" t="s">
        <v>81</v>
      </c>
      <c r="C31" s="3"/>
      <c r="D31" s="3"/>
      <c r="E31" s="3"/>
      <c r="F31" s="60"/>
      <c r="G31" s="52"/>
      <c r="H31" s="60"/>
      <c r="I31" s="52"/>
      <c r="J31" s="27" t="s">
        <v>77</v>
      </c>
      <c r="K31" s="3"/>
      <c r="L31" s="52"/>
      <c r="M31" s="60"/>
      <c r="N31" s="52"/>
      <c r="O31" s="29" t="s">
        <v>77</v>
      </c>
    </row>
    <row r="32" spans="1:21" ht="15" customHeight="1" x14ac:dyDescent="0.15">
      <c r="A32" s="3"/>
      <c r="B32" s="3" t="s">
        <v>82</v>
      </c>
      <c r="C32" s="3"/>
      <c r="D32" s="3"/>
      <c r="E32" s="3"/>
      <c r="F32" s="60" t="s">
        <v>83</v>
      </c>
      <c r="G32" s="58" t="str">
        <f>IF(ISBLANK($D$3),"",$I$30)</f>
        <v/>
      </c>
      <c r="H32" s="60" t="s">
        <v>64</v>
      </c>
      <c r="I32" s="58" t="str">
        <f>IF(ISBLANK($D$3),"",ROUND($D$10*1.5,0))</f>
        <v/>
      </c>
      <c r="J32" s="27"/>
      <c r="K32" s="3"/>
      <c r="L32" s="58" t="str">
        <f>IF(ISBLANK($D$9),"",$N$30)</f>
        <v/>
      </c>
      <c r="M32" s="60" t="s">
        <v>64</v>
      </c>
      <c r="N32" s="58" t="str">
        <f>IF(ISBLANK($D$9),"",ROUND($D$9*1.5,0))</f>
        <v/>
      </c>
      <c r="O32" s="29"/>
    </row>
    <row r="33" spans="1:18" ht="15" customHeight="1" x14ac:dyDescent="0.15">
      <c r="A33" s="3"/>
      <c r="B33" s="39" t="s">
        <v>84</v>
      </c>
      <c r="C33" s="39"/>
      <c r="D33" s="39"/>
      <c r="E33" s="39"/>
      <c r="F33" s="60"/>
      <c r="G33" s="52"/>
      <c r="H33" s="60"/>
      <c r="I33" s="52"/>
      <c r="J33" s="27" t="s">
        <v>77</v>
      </c>
      <c r="K33" s="3"/>
      <c r="L33" s="52"/>
      <c r="M33" s="60"/>
      <c r="N33" s="52"/>
      <c r="O33" s="29" t="s">
        <v>77</v>
      </c>
    </row>
    <row r="34" spans="1:18" ht="15" customHeight="1" x14ac:dyDescent="0.15">
      <c r="A34" s="3"/>
      <c r="B34" s="3" t="s">
        <v>85</v>
      </c>
      <c r="C34" s="3"/>
      <c r="D34" s="3"/>
      <c r="E34" s="3"/>
      <c r="F34" s="60" t="s">
        <v>86</v>
      </c>
      <c r="G34" s="58" t="str">
        <f>IF(ISBLANK($D$3),"",$I$32)</f>
        <v/>
      </c>
      <c r="H34" s="60" t="s">
        <v>64</v>
      </c>
      <c r="I34" s="58" t="str">
        <f>IF(ISBLANK($D$3),"",ROUND($D$10*2,0))</f>
        <v/>
      </c>
      <c r="J34" s="27"/>
      <c r="K34" s="3"/>
      <c r="L34" s="58" t="str">
        <f>IF(ISBLANK($D$9),"",$N$32)</f>
        <v/>
      </c>
      <c r="M34" s="60" t="s">
        <v>64</v>
      </c>
      <c r="N34" s="58" t="str">
        <f>IF(ISBLANK($D$9),"",ROUND($D$9*2,0))</f>
        <v/>
      </c>
      <c r="O34" s="29"/>
    </row>
    <row r="35" spans="1:18" ht="15" customHeight="1" x14ac:dyDescent="0.15">
      <c r="A35" s="3"/>
      <c r="B35" s="3" t="s">
        <v>87</v>
      </c>
      <c r="C35" s="3"/>
      <c r="D35" s="3"/>
      <c r="E35" s="3"/>
      <c r="F35" s="60"/>
      <c r="G35" s="52"/>
      <c r="H35" s="60"/>
      <c r="I35" s="52"/>
      <c r="J35" s="27" t="s">
        <v>77</v>
      </c>
      <c r="K35" s="3"/>
      <c r="L35" s="52"/>
      <c r="M35" s="60"/>
      <c r="N35" s="52"/>
      <c r="O35" s="29" t="s">
        <v>77</v>
      </c>
    </row>
    <row r="36" spans="1:18" ht="18" customHeight="1" x14ac:dyDescent="0.15">
      <c r="A36" s="3"/>
      <c r="B36" s="3"/>
      <c r="C36" s="34"/>
      <c r="D36" s="3"/>
      <c r="E36" s="3"/>
      <c r="F36" s="7"/>
      <c r="G36" s="7"/>
      <c r="H36" s="7"/>
      <c r="I36" s="7"/>
      <c r="J36" s="27"/>
      <c r="K36" s="3"/>
      <c r="L36" s="3"/>
      <c r="M36" s="3"/>
    </row>
    <row r="37" spans="1:18" ht="15" customHeight="1" x14ac:dyDescent="0.15">
      <c r="A37" s="3"/>
      <c r="B37" s="59" t="s">
        <v>88</v>
      </c>
      <c r="C37" s="59"/>
      <c r="D37" s="59"/>
      <c r="E37" s="3"/>
      <c r="F37" s="35" t="s">
        <v>89</v>
      </c>
      <c r="G37" s="52" t="str">
        <f>IF(ISBLANK($D$3),"",ROUND($D$10*0.8,0))</f>
        <v/>
      </c>
      <c r="H37" s="52"/>
      <c r="I37" s="52"/>
      <c r="J37" s="27" t="s">
        <v>77</v>
      </c>
      <c r="K37" s="3"/>
      <c r="L37" s="3" t="s">
        <v>90</v>
      </c>
      <c r="M37" s="3"/>
      <c r="N37" s="7" t="str">
        <f>IF(ISBLANK($D$3),"",ROUND($D$9*0.82,0))</f>
        <v/>
      </c>
    </row>
    <row r="38" spans="1:18" ht="15" customHeight="1" x14ac:dyDescent="0.15">
      <c r="A38" s="3"/>
      <c r="B38" s="59"/>
      <c r="C38" s="59"/>
      <c r="D38" s="59"/>
      <c r="E38" s="3"/>
      <c r="F38" s="35" t="s">
        <v>91</v>
      </c>
      <c r="G38" s="54" t="str">
        <f>IF(ISBLANK($D$3),"",ROUND($D$10*1,0))</f>
        <v/>
      </c>
      <c r="H38" s="54"/>
      <c r="I38" s="54"/>
      <c r="J38" s="27" t="s">
        <v>77</v>
      </c>
      <c r="K38" s="3"/>
      <c r="L38" s="3" t="s">
        <v>92</v>
      </c>
      <c r="M38" s="3"/>
      <c r="N38" s="38" t="str">
        <f>IF(ISBLANK($D$3),"",ROUND($D$9*1.25,0))</f>
        <v/>
      </c>
      <c r="R38" s="96"/>
    </row>
    <row r="39" spans="1:18" ht="15" customHeight="1" x14ac:dyDescent="0.15">
      <c r="A39" s="3"/>
      <c r="B39" s="59"/>
      <c r="C39" s="59"/>
      <c r="D39" s="59"/>
      <c r="E39" s="3"/>
      <c r="F39" s="35" t="s">
        <v>93</v>
      </c>
      <c r="G39" s="54" t="str">
        <f>IF(ISBLANK($D$3),"",ROUND($D$10*1.2,0))</f>
        <v/>
      </c>
      <c r="H39" s="54"/>
      <c r="I39" s="54"/>
      <c r="J39" s="27" t="s">
        <v>77</v>
      </c>
      <c r="K39" s="3"/>
      <c r="L39" s="3" t="s">
        <v>94</v>
      </c>
      <c r="M39" s="3"/>
      <c r="N39" s="38" t="str">
        <f>IF(ISBLANK($D$3),"",ROUND($I$20*0.25/4,0))</f>
        <v/>
      </c>
    </row>
    <row r="40" spans="1:18" ht="15" customHeight="1" thickBot="1" x14ac:dyDescent="0.2">
      <c r="A40" s="3"/>
      <c r="B40" s="34"/>
      <c r="C40" s="3"/>
      <c r="D40" s="3"/>
      <c r="E40" s="3"/>
      <c r="F40" s="3"/>
      <c r="G40" s="3"/>
      <c r="H40" s="3"/>
      <c r="I40" s="40"/>
      <c r="J40" s="3"/>
      <c r="K40" s="3"/>
      <c r="L40" s="7"/>
      <c r="M40" s="7"/>
      <c r="N40" s="38"/>
      <c r="O40" s="3"/>
    </row>
    <row r="41" spans="1:18" ht="20.25" thickTop="1" thickBot="1" x14ac:dyDescent="0.2">
      <c r="A41" s="55" t="s">
        <v>95</v>
      </c>
      <c r="B41" s="56"/>
      <c r="C41" s="3"/>
      <c r="D41" s="3"/>
      <c r="E41" s="3"/>
      <c r="G41" s="97"/>
      <c r="H41" s="98"/>
      <c r="I41" s="99"/>
      <c r="J41" s="27" t="s">
        <v>96</v>
      </c>
      <c r="K41" s="3"/>
      <c r="L41" s="3"/>
      <c r="M41" s="3"/>
    </row>
    <row r="42" spans="1:18" ht="15" customHeight="1" x14ac:dyDescent="0.15">
      <c r="A42" s="41"/>
      <c r="B42" s="29" t="s">
        <v>97</v>
      </c>
      <c r="C42" s="3"/>
      <c r="D42" s="35" t="s">
        <v>98</v>
      </c>
      <c r="E42" s="3"/>
      <c r="F42" s="42">
        <v>0.15</v>
      </c>
      <c r="G42" s="51" t="str">
        <f>IF(ISBLANK($D$3),"",ROUND($G$17*0.15/9,0))</f>
        <v/>
      </c>
      <c r="H42" s="51"/>
      <c r="I42" s="51"/>
      <c r="J42" s="27" t="s">
        <v>96</v>
      </c>
      <c r="L42" s="3"/>
      <c r="M42" s="3"/>
      <c r="N42" s="50"/>
    </row>
    <row r="43" spans="1:18" ht="15" customHeight="1" x14ac:dyDescent="0.15">
      <c r="A43" s="41"/>
      <c r="B43" s="41"/>
      <c r="C43" s="3"/>
      <c r="D43" s="3"/>
      <c r="E43" s="3"/>
      <c r="F43" s="42">
        <v>0.2</v>
      </c>
      <c r="G43" s="54" t="str">
        <f>IF(ISBLANK($D$3),"",ROUND($G$17*0.2/9,0))</f>
        <v/>
      </c>
      <c r="H43" s="54"/>
      <c r="I43" s="54"/>
      <c r="J43" s="27" t="s">
        <v>96</v>
      </c>
      <c r="K43" s="3"/>
      <c r="L43" s="35"/>
      <c r="M43" s="3"/>
      <c r="N43" s="100"/>
      <c r="O43" s="29"/>
    </row>
    <row r="44" spans="1:18" ht="15" customHeight="1" x14ac:dyDescent="0.15">
      <c r="A44" s="41"/>
      <c r="B44" s="41"/>
      <c r="C44" s="3"/>
      <c r="D44" s="35" t="s">
        <v>99</v>
      </c>
      <c r="E44" s="3"/>
      <c r="F44" s="42">
        <v>0.25</v>
      </c>
      <c r="G44" s="54" t="str">
        <f>IF(ISBLANK($D$3),"",ROUND($G$17*0.25/9,0))</f>
        <v/>
      </c>
      <c r="H44" s="54"/>
      <c r="I44" s="54"/>
      <c r="J44" s="27" t="s">
        <v>96</v>
      </c>
      <c r="K44" s="3"/>
      <c r="L44" s="35"/>
      <c r="M44" s="3"/>
      <c r="N44" s="100"/>
      <c r="O44" s="29"/>
    </row>
    <row r="45" spans="1:18" ht="15" customHeight="1" x14ac:dyDescent="0.15">
      <c r="A45" s="3"/>
      <c r="B45" s="3"/>
      <c r="C45" s="3"/>
      <c r="D45" s="35" t="s">
        <v>124</v>
      </c>
      <c r="E45" s="3"/>
      <c r="F45" s="3"/>
      <c r="G45" s="54" t="str">
        <f>IF(ISBLANK($D$9),"",ROUND(($I$20*0.07)/9,0))</f>
        <v/>
      </c>
      <c r="H45" s="54"/>
      <c r="I45" s="54"/>
      <c r="J45" s="27" t="s">
        <v>96</v>
      </c>
      <c r="K45" s="3"/>
      <c r="L45" s="7"/>
      <c r="M45" s="7"/>
      <c r="N45" s="3"/>
    </row>
    <row r="46" spans="1:18" ht="18" customHeight="1" thickBot="1" x14ac:dyDescent="0.2">
      <c r="A46" s="3"/>
      <c r="B46" s="3"/>
      <c r="C46" s="3"/>
      <c r="D46" s="3"/>
      <c r="E46" s="3"/>
      <c r="F46" s="3"/>
      <c r="G46" s="3"/>
      <c r="H46" s="3"/>
      <c r="I46" s="46"/>
      <c r="J46" s="3"/>
      <c r="K46" s="3"/>
      <c r="L46" s="46"/>
      <c r="M46" s="46"/>
      <c r="N46" s="3"/>
    </row>
    <row r="47" spans="1:18" ht="20.25" thickTop="1" thickBot="1" x14ac:dyDescent="0.2">
      <c r="A47" s="55" t="s">
        <v>100</v>
      </c>
      <c r="B47" s="56"/>
      <c r="C47" s="37"/>
      <c r="D47" s="34"/>
      <c r="E47" s="34"/>
      <c r="G47" s="97"/>
      <c r="H47" s="98"/>
      <c r="I47" s="99"/>
      <c r="J47" s="27" t="s">
        <v>101</v>
      </c>
      <c r="K47" s="27"/>
      <c r="N47" s="41"/>
    </row>
    <row r="48" spans="1:18" ht="15" customHeight="1" x14ac:dyDescent="0.15">
      <c r="A48" s="3"/>
      <c r="B48" s="3"/>
      <c r="C48" s="3"/>
      <c r="D48" s="35" t="s">
        <v>102</v>
      </c>
      <c r="E48" s="3"/>
      <c r="F48" s="35" t="s">
        <v>103</v>
      </c>
      <c r="G48" s="57" t="str">
        <f>IF(ISBLANK($D$3),"",$D$9*25)</f>
        <v/>
      </c>
      <c r="H48" s="57"/>
      <c r="I48" s="57"/>
      <c r="J48" s="27" t="s">
        <v>101</v>
      </c>
      <c r="K48" s="3"/>
      <c r="L48" s="3"/>
      <c r="M48" s="3"/>
      <c r="N48" s="3"/>
    </row>
    <row r="49" spans="1:14" ht="15" customHeight="1" x14ac:dyDescent="0.15">
      <c r="A49" s="3"/>
      <c r="B49" s="3"/>
      <c r="C49" s="3"/>
      <c r="D49" s="35"/>
      <c r="E49" s="3"/>
      <c r="F49" s="35" t="s">
        <v>104</v>
      </c>
      <c r="G49" s="53" t="str">
        <f>IF(ISBLANK($D$3),"",$D$9*30)</f>
        <v/>
      </c>
      <c r="H49" s="53"/>
      <c r="I49" s="53"/>
      <c r="J49" s="27" t="s">
        <v>101</v>
      </c>
      <c r="K49" s="3"/>
      <c r="L49" s="3"/>
      <c r="M49" s="3"/>
      <c r="N49" s="3"/>
    </row>
    <row r="50" spans="1:14" ht="15" customHeight="1" x14ac:dyDescent="0.15">
      <c r="A50" s="3"/>
      <c r="B50" s="3"/>
      <c r="C50" s="3"/>
      <c r="D50" s="35"/>
      <c r="E50" s="3"/>
      <c r="F50" s="35"/>
      <c r="G50" s="35"/>
      <c r="H50" s="35"/>
      <c r="I50" s="40"/>
      <c r="J50" s="27"/>
      <c r="K50" s="3"/>
      <c r="L50" s="3"/>
      <c r="M50" s="3"/>
      <c r="N50" s="3"/>
    </row>
    <row r="51" spans="1:14" ht="15" customHeight="1" x14ac:dyDescent="0.15">
      <c r="A51" s="3" t="s">
        <v>105</v>
      </c>
      <c r="C51" s="3"/>
      <c r="D51" s="35"/>
      <c r="E51" s="3"/>
      <c r="F51" s="35"/>
      <c r="G51" s="35"/>
      <c r="H51" s="35"/>
      <c r="I51" s="40"/>
      <c r="J51" s="27"/>
      <c r="K51" s="3"/>
      <c r="L51" s="3"/>
      <c r="M51" s="3"/>
      <c r="N51" s="3"/>
    </row>
    <row r="52" spans="1:14" ht="15" customHeight="1" x14ac:dyDescent="0.15">
      <c r="A52" s="3" t="s">
        <v>106</v>
      </c>
      <c r="B52" s="3"/>
      <c r="C52" s="3"/>
      <c r="D52" s="3"/>
      <c r="E52" s="3"/>
      <c r="F52" s="35"/>
      <c r="G52" s="35"/>
      <c r="H52" s="35"/>
      <c r="I52" s="40"/>
      <c r="J52" s="27"/>
      <c r="K52" s="3"/>
      <c r="L52" s="3"/>
      <c r="M52" s="3"/>
      <c r="N52" s="3"/>
    </row>
  </sheetData>
  <sheetProtection selectLockedCells="1"/>
  <mergeCells count="60">
    <mergeCell ref="G1:I1"/>
    <mergeCell ref="G3:I3"/>
    <mergeCell ref="A6:C6"/>
    <mergeCell ref="S6:S7"/>
    <mergeCell ref="T6:T7"/>
    <mergeCell ref="A7:C7"/>
    <mergeCell ref="A14:C14"/>
    <mergeCell ref="G14:H14"/>
    <mergeCell ref="A8:C8"/>
    <mergeCell ref="G8:I8"/>
    <mergeCell ref="A9:C9"/>
    <mergeCell ref="G9:I9"/>
    <mergeCell ref="A10:C10"/>
    <mergeCell ref="G10:I10"/>
    <mergeCell ref="N10:P10"/>
    <mergeCell ref="A11:C11"/>
    <mergeCell ref="A12:C12"/>
    <mergeCell ref="G12:I12"/>
    <mergeCell ref="A13:C13"/>
    <mergeCell ref="A15:C15"/>
    <mergeCell ref="G15:H15"/>
    <mergeCell ref="A17:D17"/>
    <mergeCell ref="G17:I17"/>
    <mergeCell ref="A28:C28"/>
    <mergeCell ref="G28:I28"/>
    <mergeCell ref="N30:N31"/>
    <mergeCell ref="F32:F33"/>
    <mergeCell ref="G32:G33"/>
    <mergeCell ref="H32:H33"/>
    <mergeCell ref="I32:I33"/>
    <mergeCell ref="L32:L33"/>
    <mergeCell ref="M32:M33"/>
    <mergeCell ref="N32:N33"/>
    <mergeCell ref="F30:F31"/>
    <mergeCell ref="G30:G31"/>
    <mergeCell ref="H30:H31"/>
    <mergeCell ref="I30:I31"/>
    <mergeCell ref="L30:L31"/>
    <mergeCell ref="M30:M31"/>
    <mergeCell ref="A47:B47"/>
    <mergeCell ref="G47:I47"/>
    <mergeCell ref="G48:I48"/>
    <mergeCell ref="N34:N35"/>
    <mergeCell ref="B37:D39"/>
    <mergeCell ref="G37:I37"/>
    <mergeCell ref="G38:I38"/>
    <mergeCell ref="G39:I39"/>
    <mergeCell ref="L34:L35"/>
    <mergeCell ref="M34:M35"/>
    <mergeCell ref="A41:B41"/>
    <mergeCell ref="G41:I41"/>
    <mergeCell ref="F34:F35"/>
    <mergeCell ref="G34:G35"/>
    <mergeCell ref="H34:H35"/>
    <mergeCell ref="I34:I35"/>
    <mergeCell ref="G49:I49"/>
    <mergeCell ref="G42:I42"/>
    <mergeCell ref="G43:I43"/>
    <mergeCell ref="G44:I44"/>
    <mergeCell ref="G45:I45"/>
  </mergeCells>
  <phoneticPr fontId="1"/>
  <conditionalFormatting sqref="G15">
    <cfRule type="cellIs" dxfId="1" priority="1" stopIfTrue="1" operator="greaterThan">
      <formula>3</formula>
    </cfRule>
    <cfRule type="cellIs" dxfId="0" priority="2" stopIfTrue="1" operator="lessThan">
      <formula>-3</formula>
    </cfRule>
  </conditionalFormatting>
  <dataValidations count="3">
    <dataValidation type="list" allowBlank="1" showInputMessage="1" showErrorMessage="1" sqref="K4">
      <formula1>"男,女"</formula1>
    </dataValidation>
    <dataValidation type="list" allowBlank="1" showInputMessage="1" showErrorMessage="1" sqref="N12:N28">
      <formula1>"レ"</formula1>
    </dataValidation>
    <dataValidation type="list" allowBlank="1" showInputMessage="1" showErrorMessage="1" sqref="G4">
      <formula1>"要支援1,要支援2,1,2,3,4,5"</formula1>
    </dataValidation>
  </dataValidations>
  <printOptions horizontalCentered="1" verticalCentered="1"/>
  <pageMargins left="0.39370078740157483" right="0.39370078740157483" top="0.39370078740157483" bottom="0.39370078740157483" header="0.51181102362204722" footer="0.11811023622047245"/>
  <pageSetup paperSize="9" firstPageNumber="3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workbookViewId="0">
      <selection activeCell="C7" sqref="C7"/>
    </sheetView>
  </sheetViews>
  <sheetFormatPr defaultRowHeight="13.5" x14ac:dyDescent="0.15"/>
  <cols>
    <col min="1" max="1" width="9.375" bestFit="1" customWidth="1"/>
    <col min="2" max="3" width="3.125" customWidth="1"/>
  </cols>
  <sheetData>
    <row r="1" spans="1:4" ht="14.25" thickBot="1" x14ac:dyDescent="0.2"/>
    <row r="2" spans="1:4" ht="15.75" thickTop="1" thickBot="1" x14ac:dyDescent="0.2">
      <c r="A2" s="35" t="s">
        <v>107</v>
      </c>
      <c r="B2" s="35" t="s">
        <v>110</v>
      </c>
      <c r="C2" s="43"/>
      <c r="D2" s="32" t="s">
        <v>108</v>
      </c>
    </row>
    <row r="3" spans="1:4" ht="15" thickTop="1" x14ac:dyDescent="0.15">
      <c r="B3" s="35" t="s">
        <v>110</v>
      </c>
      <c r="C3" t="s">
        <v>109</v>
      </c>
    </row>
    <row r="4" spans="1:4" ht="14.25" x14ac:dyDescent="0.15">
      <c r="B4" s="35" t="s">
        <v>110</v>
      </c>
      <c r="C4" t="s">
        <v>111</v>
      </c>
    </row>
    <row r="5" spans="1:4" ht="14.25" x14ac:dyDescent="0.15">
      <c r="B5" s="35"/>
    </row>
    <row r="6" spans="1:4" ht="14.25" x14ac:dyDescent="0.15">
      <c r="B6" s="35" t="s">
        <v>110</v>
      </c>
      <c r="C6" t="s">
        <v>112</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栄養補給量算出ｼｰﾄ</vt:lpstr>
      <vt:lpstr>使い方</vt:lpstr>
      <vt:lpstr>栄養補給量算出ｼｰﾄ!Print_Area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seibu2</dc:creator>
  <cp:lastModifiedBy>user</cp:lastModifiedBy>
  <cp:lastPrinted>2023-07-07T04:53:32Z</cp:lastPrinted>
  <dcterms:created xsi:type="dcterms:W3CDTF">2015-08-18T23:58:03Z</dcterms:created>
  <dcterms:modified xsi:type="dcterms:W3CDTF">2023-07-07T05:14:38Z</dcterms:modified>
</cp:coreProperties>
</file>